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8"/>
  <workbookPr showInkAnnotation="0" codeName="Ta_delovni_zvezek" autoCompressPictures="0"/>
  <mc:AlternateContent xmlns:mc="http://schemas.openxmlformats.org/markup-compatibility/2006">
    <mc:Choice Requires="x15">
      <x15ac:absPath xmlns:x15ac="http://schemas.microsoft.com/office/spreadsheetml/2010/11/ac" url="/Users/linus/Library/CloudStorage/GoogleDrive-linusausberlin@gmail.com/.shortcut-targets-by-id/1Gg2BTacUOSMfil-dmbb8IrW5da2VQiCB/Gripsy /Ordersheet brands German market/"/>
    </mc:Choice>
  </mc:AlternateContent>
  <xr:revisionPtr revIDLastSave="0" documentId="13_ncr:1_{15FCD208-E7B7-6340-88E1-79066EC19DB9}" xr6:coauthVersionLast="47" xr6:coauthVersionMax="47" xr10:uidLastSave="{00000000-0000-0000-0000-000000000000}"/>
  <workbookProtection workbookAlgorithmName="SHA-512" workbookHashValue="VdTYQdNYpmxLyQrvXlciuahc9AKDzyNFgVGVb/NhXZ3kRQH3kxYWZlpVubZoPVu5GFmjnQWwkUgE0Ja2nZNYog==" workbookSaltValue="4WSDMoJ7TjgjU8Cj5LW7UQ==" workbookSpinCount="100000" lockStructure="1"/>
  <bookViews>
    <workbookView xWindow="-1620" yWindow="-28300" windowWidth="29840" windowHeight="20000" tabRatio="860" xr2:uid="{00000000-000D-0000-FFFF-FFFF00000000}"/>
  </bookViews>
  <sheets>
    <sheet name="Summary of order" sheetId="11" r:id="rId1"/>
    <sheet name="NEO fusion GRP WI" sheetId="35" r:id="rId2"/>
    <sheet name="NEO GRP " sheetId="5" r:id="rId3"/>
    <sheet name="GRP PRODUCTION LIST NEO " sheetId="24" state="hidden" r:id="rId4"/>
    <sheet name="NEO PLYWOOD" sheetId="37" r:id="rId5"/>
    <sheet name="plywood PRODUCTION LIST NEO " sheetId="38" state="hidden" r:id="rId6"/>
    <sheet name="NEO PU" sheetId="19" r:id="rId7"/>
    <sheet name="PU PRODUCTION LIST NEO" sheetId="20" state="hidden" r:id="rId8"/>
    <sheet name="NEO PE" sheetId="28" r:id="rId9"/>
    <sheet name="PE PRODUCTION LIST NEO" sheetId="26" state="hidden" r:id="rId10"/>
  </sheets>
  <definedNames>
    <definedName name="_xlnm._FilterDatabase" localSheetId="3" hidden="1">'GRP PRODUCTION LIST NEO '!$V$6:$V$115</definedName>
    <definedName name="_xlnm._FilterDatabase" localSheetId="1" hidden="1">'NEO fusion GRP WI'!$AF$8:$AG$69</definedName>
    <definedName name="_xlnm._FilterDatabase" localSheetId="2" hidden="1">'NEO GRP '!$AD$8:$AE$62</definedName>
    <definedName name="_xlnm._FilterDatabase" localSheetId="8" hidden="1">'NEO PE'!$AD$8:$AE$32</definedName>
    <definedName name="_xlnm._FilterDatabase" localSheetId="4" hidden="1">'NEO PLYWOOD'!$AD$8:$AE$43</definedName>
    <definedName name="_xlnm._FilterDatabase" localSheetId="6" hidden="1">'NEO PU'!$V$8:$W$58</definedName>
    <definedName name="_xlnm._FilterDatabase" localSheetId="9" hidden="1">'PE PRODUCTION LIST NEO'!$V$6:$V$28</definedName>
    <definedName name="_xlnm._FilterDatabase" localSheetId="5" hidden="1">'plywood PRODUCTION LIST NEO '!$T$6:$T$36</definedName>
    <definedName name="_xlnm._FilterDatabase" localSheetId="7" hidden="1">'PU PRODUCTION LIST NEO'!$M$7:$M$55</definedName>
    <definedName name="_xlnm.Print_Titles" localSheetId="3">'GRP PRODUCTION LIST NEO '!$6:$6</definedName>
    <definedName name="_xlnm.Print_Titles" localSheetId="9">'PE PRODUCTION LIST NEO'!$6:$6</definedName>
    <definedName name="_xlnm.Print_Titles" localSheetId="5">'plywood PRODUCTION LIST NEO '!$6:$6</definedName>
    <definedName name="_xlnm.Print_Titles" localSheetId="7">'PU PRODUCTION LIST NEO'!$7:$7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4" i="26" l="1"/>
  <c r="A4" i="26"/>
  <c r="M50" i="20"/>
  <c r="N50" i="20" s="1"/>
  <c r="C10" i="20"/>
  <c r="D10" i="20"/>
  <c r="E10" i="20"/>
  <c r="F10" i="20"/>
  <c r="G10" i="20"/>
  <c r="H10" i="20"/>
  <c r="I10" i="20"/>
  <c r="J10" i="20"/>
  <c r="K10" i="20"/>
  <c r="L10" i="20"/>
  <c r="C11" i="20"/>
  <c r="D11" i="20"/>
  <c r="E11" i="20"/>
  <c r="F11" i="20"/>
  <c r="G11" i="20"/>
  <c r="H11" i="20"/>
  <c r="I11" i="20"/>
  <c r="J11" i="20"/>
  <c r="K11" i="20"/>
  <c r="L11" i="20"/>
  <c r="C12" i="20"/>
  <c r="D12" i="20"/>
  <c r="E12" i="20"/>
  <c r="F12" i="20"/>
  <c r="G12" i="20"/>
  <c r="H12" i="20"/>
  <c r="I12" i="20"/>
  <c r="J12" i="20"/>
  <c r="K12" i="20"/>
  <c r="L12" i="20"/>
  <c r="C13" i="20"/>
  <c r="D13" i="20"/>
  <c r="E13" i="20"/>
  <c r="F13" i="20"/>
  <c r="G13" i="20"/>
  <c r="H13" i="20"/>
  <c r="I13" i="20"/>
  <c r="J13" i="20"/>
  <c r="K13" i="20"/>
  <c r="L13" i="20"/>
  <c r="C14" i="20"/>
  <c r="D14" i="20"/>
  <c r="E14" i="20"/>
  <c r="F14" i="20"/>
  <c r="G14" i="20"/>
  <c r="H14" i="20"/>
  <c r="I14" i="20"/>
  <c r="J14" i="20"/>
  <c r="K14" i="20"/>
  <c r="L14" i="20"/>
  <c r="C16" i="20"/>
  <c r="D16" i="20"/>
  <c r="E16" i="20"/>
  <c r="F16" i="20"/>
  <c r="G16" i="20"/>
  <c r="H16" i="20"/>
  <c r="I16" i="20"/>
  <c r="J16" i="20"/>
  <c r="K16" i="20"/>
  <c r="L16" i="20"/>
  <c r="C17" i="20"/>
  <c r="D17" i="20"/>
  <c r="E17" i="20"/>
  <c r="F17" i="20"/>
  <c r="G17" i="20"/>
  <c r="H17" i="20"/>
  <c r="I17" i="20"/>
  <c r="J17" i="20"/>
  <c r="K17" i="20"/>
  <c r="L17" i="20"/>
  <c r="C18" i="20"/>
  <c r="D18" i="20"/>
  <c r="E18" i="20"/>
  <c r="F18" i="20"/>
  <c r="G18" i="20"/>
  <c r="H18" i="20"/>
  <c r="I18" i="20"/>
  <c r="J18" i="20"/>
  <c r="K18" i="20"/>
  <c r="L18" i="20"/>
  <c r="C19" i="20"/>
  <c r="D19" i="20"/>
  <c r="E19" i="20"/>
  <c r="F19" i="20"/>
  <c r="G19" i="20"/>
  <c r="H19" i="20"/>
  <c r="I19" i="20"/>
  <c r="J19" i="20"/>
  <c r="K19" i="20"/>
  <c r="L19" i="20"/>
  <c r="C20" i="20"/>
  <c r="D20" i="20"/>
  <c r="E20" i="20"/>
  <c r="F20" i="20"/>
  <c r="G20" i="20"/>
  <c r="H20" i="20"/>
  <c r="I20" i="20"/>
  <c r="J20" i="20"/>
  <c r="K20" i="20"/>
  <c r="L20" i="20"/>
  <c r="C21" i="20"/>
  <c r="D21" i="20"/>
  <c r="E21" i="20"/>
  <c r="F21" i="20"/>
  <c r="G21" i="20"/>
  <c r="H21" i="20"/>
  <c r="I21" i="20"/>
  <c r="J21" i="20"/>
  <c r="K21" i="20"/>
  <c r="L21" i="20"/>
  <c r="C22" i="20"/>
  <c r="D22" i="20"/>
  <c r="E22" i="20"/>
  <c r="F22" i="20"/>
  <c r="G22" i="20"/>
  <c r="H22" i="20"/>
  <c r="I22" i="20"/>
  <c r="J22" i="20"/>
  <c r="K22" i="20"/>
  <c r="L22" i="20"/>
  <c r="C23" i="20"/>
  <c r="D23" i="20"/>
  <c r="E23" i="20"/>
  <c r="F23" i="20"/>
  <c r="G23" i="20"/>
  <c r="H23" i="20"/>
  <c r="I23" i="20"/>
  <c r="J23" i="20"/>
  <c r="K23" i="20"/>
  <c r="L23" i="20"/>
  <c r="C24" i="20"/>
  <c r="D24" i="20"/>
  <c r="E24" i="20"/>
  <c r="F24" i="20"/>
  <c r="G24" i="20"/>
  <c r="H24" i="20"/>
  <c r="I24" i="20"/>
  <c r="J24" i="20"/>
  <c r="K24" i="20"/>
  <c r="L24" i="20"/>
  <c r="C25" i="20"/>
  <c r="D25" i="20"/>
  <c r="E25" i="20"/>
  <c r="F25" i="20"/>
  <c r="G25" i="20"/>
  <c r="H25" i="20"/>
  <c r="I25" i="20"/>
  <c r="J25" i="20"/>
  <c r="K25" i="20"/>
  <c r="L25" i="20"/>
  <c r="C26" i="20"/>
  <c r="D26" i="20"/>
  <c r="E26" i="20"/>
  <c r="F26" i="20"/>
  <c r="G26" i="20"/>
  <c r="H26" i="20"/>
  <c r="I26" i="20"/>
  <c r="J26" i="20"/>
  <c r="K26" i="20"/>
  <c r="L26" i="20"/>
  <c r="C27" i="20"/>
  <c r="D27" i="20"/>
  <c r="E27" i="20"/>
  <c r="F27" i="20"/>
  <c r="G27" i="20"/>
  <c r="H27" i="20"/>
  <c r="I27" i="20"/>
  <c r="J27" i="20"/>
  <c r="K27" i="20"/>
  <c r="L27" i="20"/>
  <c r="C28" i="20"/>
  <c r="D28" i="20"/>
  <c r="E28" i="20"/>
  <c r="F28" i="20"/>
  <c r="G28" i="20"/>
  <c r="H28" i="20"/>
  <c r="I28" i="20"/>
  <c r="J28" i="20"/>
  <c r="K28" i="20"/>
  <c r="L28" i="20"/>
  <c r="C29" i="20"/>
  <c r="D29" i="20"/>
  <c r="E29" i="20"/>
  <c r="F29" i="20"/>
  <c r="G29" i="20"/>
  <c r="H29" i="20"/>
  <c r="I29" i="20"/>
  <c r="J29" i="20"/>
  <c r="K29" i="20"/>
  <c r="L29" i="20"/>
  <c r="C30" i="20"/>
  <c r="D30" i="20"/>
  <c r="E30" i="20"/>
  <c r="F30" i="20"/>
  <c r="G30" i="20"/>
  <c r="H30" i="20"/>
  <c r="I30" i="20"/>
  <c r="J30" i="20"/>
  <c r="K30" i="20"/>
  <c r="L30" i="20"/>
  <c r="C31" i="20"/>
  <c r="D31" i="20"/>
  <c r="E31" i="20"/>
  <c r="F31" i="20"/>
  <c r="G31" i="20"/>
  <c r="H31" i="20"/>
  <c r="I31" i="20"/>
  <c r="J31" i="20"/>
  <c r="K31" i="20"/>
  <c r="L31" i="20"/>
  <c r="C32" i="20"/>
  <c r="D32" i="20"/>
  <c r="E32" i="20"/>
  <c r="F32" i="20"/>
  <c r="G32" i="20"/>
  <c r="H32" i="20"/>
  <c r="I32" i="20"/>
  <c r="J32" i="20"/>
  <c r="K32" i="20"/>
  <c r="L32" i="20"/>
  <c r="C33" i="20"/>
  <c r="D33" i="20"/>
  <c r="E33" i="20"/>
  <c r="F33" i="20"/>
  <c r="G33" i="20"/>
  <c r="H33" i="20"/>
  <c r="I33" i="20"/>
  <c r="J33" i="20"/>
  <c r="K33" i="20"/>
  <c r="L33" i="20"/>
  <c r="C34" i="20"/>
  <c r="D34" i="20"/>
  <c r="E34" i="20"/>
  <c r="F34" i="20"/>
  <c r="G34" i="20"/>
  <c r="H34" i="20"/>
  <c r="I34" i="20"/>
  <c r="J34" i="20"/>
  <c r="K34" i="20"/>
  <c r="L34" i="20"/>
  <c r="C35" i="20"/>
  <c r="D35" i="20"/>
  <c r="E35" i="20"/>
  <c r="F35" i="20"/>
  <c r="G35" i="20"/>
  <c r="H35" i="20"/>
  <c r="I35" i="20"/>
  <c r="J35" i="20"/>
  <c r="K35" i="20"/>
  <c r="L35" i="20"/>
  <c r="C36" i="20"/>
  <c r="D36" i="20"/>
  <c r="E36" i="20"/>
  <c r="F36" i="20"/>
  <c r="G36" i="20"/>
  <c r="H36" i="20"/>
  <c r="I36" i="20"/>
  <c r="J36" i="20"/>
  <c r="K36" i="20"/>
  <c r="L36" i="20"/>
  <c r="C37" i="20"/>
  <c r="D37" i="20"/>
  <c r="E37" i="20"/>
  <c r="F37" i="20"/>
  <c r="G37" i="20"/>
  <c r="H37" i="20"/>
  <c r="I37" i="20"/>
  <c r="J37" i="20"/>
  <c r="K37" i="20"/>
  <c r="L37" i="20"/>
  <c r="C38" i="20"/>
  <c r="D38" i="20"/>
  <c r="E38" i="20"/>
  <c r="F38" i="20"/>
  <c r="G38" i="20"/>
  <c r="H38" i="20"/>
  <c r="I38" i="20"/>
  <c r="J38" i="20"/>
  <c r="K38" i="20"/>
  <c r="L38" i="20"/>
  <c r="C39" i="20"/>
  <c r="D39" i="20"/>
  <c r="E39" i="20"/>
  <c r="F39" i="20"/>
  <c r="G39" i="20"/>
  <c r="H39" i="20"/>
  <c r="I39" i="20"/>
  <c r="J39" i="20"/>
  <c r="K39" i="20"/>
  <c r="L39" i="20"/>
  <c r="C40" i="20"/>
  <c r="D40" i="20"/>
  <c r="E40" i="20"/>
  <c r="F40" i="20"/>
  <c r="G40" i="20"/>
  <c r="H40" i="20"/>
  <c r="I40" i="20"/>
  <c r="J40" i="20"/>
  <c r="K40" i="20"/>
  <c r="L40" i="20"/>
  <c r="C41" i="20"/>
  <c r="D41" i="20"/>
  <c r="E41" i="20"/>
  <c r="F41" i="20"/>
  <c r="G41" i="20"/>
  <c r="H41" i="20"/>
  <c r="I41" i="20"/>
  <c r="J41" i="20"/>
  <c r="K41" i="20"/>
  <c r="L41" i="20"/>
  <c r="C42" i="20"/>
  <c r="D42" i="20"/>
  <c r="E42" i="20"/>
  <c r="F42" i="20"/>
  <c r="G42" i="20"/>
  <c r="H42" i="20"/>
  <c r="I42" i="20"/>
  <c r="J42" i="20"/>
  <c r="K42" i="20"/>
  <c r="L42" i="20"/>
  <c r="C43" i="20"/>
  <c r="D43" i="20"/>
  <c r="E43" i="20"/>
  <c r="F43" i="20"/>
  <c r="G43" i="20"/>
  <c r="H43" i="20"/>
  <c r="I43" i="20"/>
  <c r="J43" i="20"/>
  <c r="K43" i="20"/>
  <c r="L43" i="20"/>
  <c r="C44" i="20"/>
  <c r="D44" i="20"/>
  <c r="E44" i="20"/>
  <c r="F44" i="20"/>
  <c r="G44" i="20"/>
  <c r="H44" i="20"/>
  <c r="I44" i="20"/>
  <c r="J44" i="20"/>
  <c r="K44" i="20"/>
  <c r="L44" i="20"/>
  <c r="C45" i="20"/>
  <c r="D45" i="20"/>
  <c r="E45" i="20"/>
  <c r="F45" i="20"/>
  <c r="G45" i="20"/>
  <c r="H45" i="20"/>
  <c r="I45" i="20"/>
  <c r="J45" i="20"/>
  <c r="K45" i="20"/>
  <c r="L45" i="20"/>
  <c r="C46" i="20"/>
  <c r="D46" i="20"/>
  <c r="E46" i="20"/>
  <c r="F46" i="20"/>
  <c r="G46" i="20"/>
  <c r="H46" i="20"/>
  <c r="I46" i="20"/>
  <c r="J46" i="20"/>
  <c r="K46" i="20"/>
  <c r="L46" i="20"/>
  <c r="C47" i="20"/>
  <c r="D47" i="20"/>
  <c r="E47" i="20"/>
  <c r="F47" i="20"/>
  <c r="G47" i="20"/>
  <c r="H47" i="20"/>
  <c r="I47" i="20"/>
  <c r="J47" i="20"/>
  <c r="K47" i="20"/>
  <c r="L47" i="20"/>
  <c r="C48" i="20"/>
  <c r="D48" i="20"/>
  <c r="E48" i="20"/>
  <c r="F48" i="20"/>
  <c r="G48" i="20"/>
  <c r="H48" i="20"/>
  <c r="I48" i="20"/>
  <c r="J48" i="20"/>
  <c r="K48" i="20"/>
  <c r="L48" i="20"/>
  <c r="C49" i="20"/>
  <c r="D49" i="20"/>
  <c r="E49" i="20"/>
  <c r="F49" i="20"/>
  <c r="G49" i="20"/>
  <c r="H49" i="20"/>
  <c r="I49" i="20"/>
  <c r="J49" i="20"/>
  <c r="K49" i="20"/>
  <c r="L49" i="20"/>
  <c r="C51" i="20"/>
  <c r="D51" i="20"/>
  <c r="E51" i="20"/>
  <c r="F51" i="20"/>
  <c r="G51" i="20"/>
  <c r="H51" i="20"/>
  <c r="I51" i="20"/>
  <c r="J51" i="20"/>
  <c r="K51" i="20"/>
  <c r="L51" i="20"/>
  <c r="C52" i="20"/>
  <c r="D52" i="20"/>
  <c r="E52" i="20"/>
  <c r="F52" i="20"/>
  <c r="G52" i="20"/>
  <c r="H52" i="20"/>
  <c r="I52" i="20"/>
  <c r="J52" i="20"/>
  <c r="K52" i="20"/>
  <c r="L52" i="20"/>
  <c r="C53" i="20"/>
  <c r="D53" i="20"/>
  <c r="E53" i="20"/>
  <c r="F53" i="20"/>
  <c r="G53" i="20"/>
  <c r="H53" i="20"/>
  <c r="I53" i="20"/>
  <c r="J53" i="20"/>
  <c r="K53" i="20"/>
  <c r="L53" i="20"/>
  <c r="C54" i="20"/>
  <c r="D54" i="20"/>
  <c r="E54" i="20"/>
  <c r="F54" i="20"/>
  <c r="G54" i="20"/>
  <c r="H54" i="20"/>
  <c r="I54" i="20"/>
  <c r="J54" i="20"/>
  <c r="K54" i="20"/>
  <c r="L54" i="20"/>
  <c r="C55" i="20"/>
  <c r="D55" i="20"/>
  <c r="E55" i="20"/>
  <c r="F55" i="20"/>
  <c r="G55" i="20"/>
  <c r="H55" i="20"/>
  <c r="I55" i="20"/>
  <c r="J55" i="20"/>
  <c r="K55" i="20"/>
  <c r="L55" i="20"/>
  <c r="D9" i="20"/>
  <c r="E9" i="20"/>
  <c r="F9" i="20"/>
  <c r="G9" i="20"/>
  <c r="H9" i="20"/>
  <c r="I9" i="20"/>
  <c r="J9" i="20"/>
  <c r="K9" i="20"/>
  <c r="L9" i="20"/>
  <c r="C9" i="20"/>
  <c r="B10" i="20"/>
  <c r="B11" i="20"/>
  <c r="B12" i="20"/>
  <c r="B13" i="20"/>
  <c r="B14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1" i="20"/>
  <c r="B52" i="20"/>
  <c r="B53" i="20"/>
  <c r="B54" i="20"/>
  <c r="B55" i="20"/>
  <c r="B9" i="20"/>
  <c r="A10" i="20"/>
  <c r="A11" i="20"/>
  <c r="A12" i="20"/>
  <c r="A13" i="20"/>
  <c r="A14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1" i="20"/>
  <c r="A52" i="20"/>
  <c r="A53" i="20"/>
  <c r="A54" i="20"/>
  <c r="A55" i="20"/>
  <c r="A9" i="20"/>
  <c r="K5" i="20"/>
  <c r="A5" i="20"/>
  <c r="N4" i="38"/>
  <c r="A4" i="38"/>
  <c r="AC12" i="28"/>
  <c r="AC13" i="28"/>
  <c r="AC14" i="28"/>
  <c r="AC15" i="28"/>
  <c r="AC16" i="28"/>
  <c r="AC17" i="28"/>
  <c r="AC18" i="28"/>
  <c r="AC19" i="28"/>
  <c r="AC20" i="28"/>
  <c r="AC21" i="28"/>
  <c r="AC22" i="28"/>
  <c r="AC23" i="28"/>
  <c r="AC24" i="28"/>
  <c r="AC25" i="28"/>
  <c r="AC26" i="28"/>
  <c r="AC27" i="28"/>
  <c r="AC28" i="28"/>
  <c r="AC29" i="28"/>
  <c r="AC30" i="28"/>
  <c r="AC31" i="28"/>
  <c r="AC32" i="28"/>
  <c r="AC11" i="28"/>
  <c r="AC12" i="5" a="1"/>
  <c r="AC12" i="5" s="1"/>
  <c r="AC13" i="5" a="1"/>
  <c r="AC13" i="5" s="1"/>
  <c r="AC14" i="5" a="1"/>
  <c r="AC14" i="5" s="1"/>
  <c r="AC15" i="5" a="1"/>
  <c r="AC15" i="5" s="1"/>
  <c r="AC16" i="5" a="1"/>
  <c r="AC16" i="5" s="1"/>
  <c r="AC17" i="5" a="1"/>
  <c r="AC17" i="5" s="1"/>
  <c r="AC18" i="5" a="1"/>
  <c r="AC18" i="5" s="1"/>
  <c r="AC19" i="5" a="1"/>
  <c r="AC19" i="5" s="1"/>
  <c r="AC20" i="5" a="1"/>
  <c r="AC20" i="5" s="1"/>
  <c r="AC21" i="5" a="1"/>
  <c r="AC21" i="5" s="1"/>
  <c r="AC22" i="5" a="1"/>
  <c r="AC22" i="5" s="1"/>
  <c r="AC23" i="5" a="1"/>
  <c r="AC23" i="5" s="1"/>
  <c r="AC24" i="5" a="1"/>
  <c r="AC24" i="5" s="1"/>
  <c r="AC25" i="5" a="1"/>
  <c r="AC25" i="5" s="1"/>
  <c r="AC26" i="5" a="1"/>
  <c r="AC26" i="5" s="1"/>
  <c r="AC27" i="5" a="1"/>
  <c r="AC27" i="5" s="1"/>
  <c r="AC28" i="5" a="1"/>
  <c r="AC28" i="5" s="1"/>
  <c r="AC29" i="5" a="1"/>
  <c r="AC29" i="5" s="1"/>
  <c r="AC30" i="5" a="1"/>
  <c r="AC30" i="5" s="1"/>
  <c r="AC31" i="5" a="1"/>
  <c r="AC31" i="5" s="1"/>
  <c r="AC32" i="5" a="1"/>
  <c r="AC32" i="5" s="1"/>
  <c r="AC33" i="5" a="1"/>
  <c r="AC33" i="5" s="1"/>
  <c r="AC34" i="5" a="1"/>
  <c r="AC34" i="5" s="1"/>
  <c r="AC35" i="5" a="1"/>
  <c r="AC35" i="5" s="1"/>
  <c r="AC36" i="5" a="1"/>
  <c r="AC36" i="5" s="1"/>
  <c r="AC37" i="5" a="1"/>
  <c r="AC37" i="5" s="1"/>
  <c r="AC38" i="5" a="1"/>
  <c r="AC38" i="5" s="1"/>
  <c r="AC39" i="5" a="1"/>
  <c r="AC39" i="5" s="1"/>
  <c r="AC40" i="5" a="1"/>
  <c r="AC40" i="5" s="1"/>
  <c r="AC41" i="5" a="1"/>
  <c r="AC41" i="5" s="1"/>
  <c r="AC42" i="5" a="1"/>
  <c r="AC42" i="5" s="1"/>
  <c r="AC43" i="5" a="1"/>
  <c r="AC43" i="5" s="1"/>
  <c r="AC44" i="5" a="1"/>
  <c r="AC44" i="5" s="1"/>
  <c r="AC45" i="5" a="1"/>
  <c r="AC45" i="5" s="1"/>
  <c r="AC46" i="5" a="1"/>
  <c r="AC46" i="5" s="1"/>
  <c r="AC47" i="5" a="1"/>
  <c r="AC47" i="5" s="1"/>
  <c r="AC48" i="5" a="1"/>
  <c r="AC48" i="5" s="1"/>
  <c r="AC49" i="5" a="1"/>
  <c r="AC49" i="5" s="1"/>
  <c r="AC50" i="5" a="1"/>
  <c r="AC50" i="5" s="1"/>
  <c r="AC51" i="5" a="1"/>
  <c r="AC51" i="5" s="1"/>
  <c r="AC52" i="5" a="1"/>
  <c r="AC52" i="5" s="1"/>
  <c r="AC53" i="5" a="1"/>
  <c r="AC53" i="5" s="1"/>
  <c r="AC54" i="5" a="1"/>
  <c r="AC54" i="5" s="1"/>
  <c r="AC55" i="5" a="1"/>
  <c r="AC55" i="5" s="1"/>
  <c r="AC56" i="5" a="1"/>
  <c r="AC56" i="5" s="1"/>
  <c r="AC57" i="5" a="1"/>
  <c r="AC57" i="5" s="1"/>
  <c r="AC58" i="5" a="1"/>
  <c r="AC58" i="5" s="1"/>
  <c r="AC59" i="5" a="1"/>
  <c r="AC59" i="5" s="1"/>
  <c r="AC60" i="5" a="1"/>
  <c r="AC60" i="5" s="1"/>
  <c r="AC61" i="5" a="1"/>
  <c r="AC61" i="5" s="1"/>
  <c r="AC62" i="5" a="1"/>
  <c r="AC62" i="5" s="1"/>
  <c r="AC11" i="5" a="1"/>
  <c r="AC11" i="5" s="1"/>
  <c r="AE13" i="35"/>
  <c r="AE14" i="35"/>
  <c r="AE15" i="35"/>
  <c r="AE16" i="35"/>
  <c r="AE17" i="35"/>
  <c r="AE18" i="35"/>
  <c r="AE19" i="35"/>
  <c r="AE20" i="35"/>
  <c r="AE21" i="35"/>
  <c r="AE22" i="35"/>
  <c r="AE23" i="35"/>
  <c r="AE24" i="35"/>
  <c r="AE25" i="35"/>
  <c r="AE26" i="35"/>
  <c r="AE27" i="35"/>
  <c r="AE28" i="35"/>
  <c r="AE29" i="35"/>
  <c r="AE30" i="35"/>
  <c r="AE31" i="35"/>
  <c r="AE32" i="35"/>
  <c r="AE33" i="35"/>
  <c r="AE34" i="35"/>
  <c r="AE35" i="35"/>
  <c r="AE36" i="35"/>
  <c r="AE37" i="35"/>
  <c r="AE38" i="35"/>
  <c r="AE39" i="35"/>
  <c r="AE40" i="35"/>
  <c r="AE41" i="35"/>
  <c r="AE42" i="35"/>
  <c r="AE43" i="35"/>
  <c r="AE44" i="35"/>
  <c r="AE45" i="35"/>
  <c r="AE46" i="35"/>
  <c r="AE47" i="35"/>
  <c r="AE48" i="35"/>
  <c r="AE49" i="35"/>
  <c r="AE50" i="35"/>
  <c r="AE51" i="35"/>
  <c r="AE52" i="35"/>
  <c r="AE53" i="35"/>
  <c r="AE54" i="35"/>
  <c r="AE55" i="35"/>
  <c r="AE56" i="35"/>
  <c r="AE57" i="35"/>
  <c r="AE58" i="35"/>
  <c r="AE59" i="35"/>
  <c r="AE60" i="35"/>
  <c r="AE61" i="35"/>
  <c r="AE62" i="35"/>
  <c r="AE63" i="35"/>
  <c r="AE64" i="35"/>
  <c r="AE65" i="35"/>
  <c r="AE66" i="35"/>
  <c r="AE67" i="35"/>
  <c r="AE68" i="35"/>
  <c r="AE69" i="35"/>
  <c r="AE12" i="35"/>
  <c r="M54" i="20" l="1"/>
  <c r="M49" i="20"/>
  <c r="M45" i="20"/>
  <c r="M53" i="20"/>
  <c r="O53" i="20" s="1"/>
  <c r="M48" i="20"/>
  <c r="O48" i="20" s="1"/>
  <c r="M44" i="20"/>
  <c r="O44" i="20" s="1"/>
  <c r="M52" i="20"/>
  <c r="M47" i="20"/>
  <c r="O47" i="20" s="1"/>
  <c r="M43" i="20"/>
  <c r="M51" i="20"/>
  <c r="M46" i="20"/>
  <c r="M55" i="20"/>
  <c r="N55" i="20" s="1"/>
  <c r="M9" i="20"/>
  <c r="O9" i="20" s="1"/>
  <c r="O50" i="20"/>
  <c r="N45" i="20"/>
  <c r="O45" i="20"/>
  <c r="N49" i="20"/>
  <c r="O49" i="20"/>
  <c r="O43" i="20"/>
  <c r="N43" i="20"/>
  <c r="O54" i="20"/>
  <c r="N54" i="20"/>
  <c r="N9" i="20"/>
  <c r="O52" i="20"/>
  <c r="N52" i="20"/>
  <c r="N47" i="20"/>
  <c r="O51" i="20"/>
  <c r="N51" i="20"/>
  <c r="N46" i="20"/>
  <c r="O46" i="20"/>
  <c r="N48" i="20" l="1"/>
  <c r="N44" i="20"/>
  <c r="O55" i="20"/>
  <c r="N53" i="20"/>
  <c r="N4" i="24"/>
  <c r="F122" i="24" s="1"/>
  <c r="A4" i="24"/>
  <c r="L2" i="19"/>
  <c r="CM23" i="19"/>
  <c r="CL23" i="19"/>
  <c r="CK23" i="19"/>
  <c r="CJ23" i="19"/>
  <c r="CI23" i="19"/>
  <c r="CH23" i="19"/>
  <c r="CG23" i="19"/>
  <c r="CF23" i="19"/>
  <c r="CE23" i="19"/>
  <c r="CD23" i="19"/>
  <c r="CC23" i="19"/>
  <c r="CB23" i="19"/>
  <c r="CA23" i="19"/>
  <c r="BZ23" i="19"/>
  <c r="BY23" i="19"/>
  <c r="BX23" i="19"/>
  <c r="BV23" i="19"/>
  <c r="BU23" i="19"/>
  <c r="BS23" i="19"/>
  <c r="BR23" i="19"/>
  <c r="BQ23" i="19"/>
  <c r="BP23" i="19"/>
  <c r="BO23" i="19"/>
  <c r="BN23" i="19"/>
  <c r="BM23" i="19"/>
  <c r="BL23" i="19"/>
  <c r="BJ23" i="19"/>
  <c r="BH23" i="19"/>
  <c r="BF23" i="19"/>
  <c r="BD23" i="19"/>
  <c r="BB23" i="19"/>
  <c r="AZ23" i="19"/>
  <c r="AX23" i="19"/>
  <c r="AV23" i="19"/>
  <c r="AT23" i="19"/>
  <c r="AR23" i="19"/>
  <c r="AP23" i="19"/>
  <c r="AM23" i="19"/>
  <c r="AL23" i="19"/>
  <c r="AK23" i="19"/>
  <c r="AJ23" i="19"/>
  <c r="AI23" i="19"/>
  <c r="AH23" i="19"/>
  <c r="AG23" i="19"/>
  <c r="AF23" i="19"/>
  <c r="AE23" i="19"/>
  <c r="AD23" i="19"/>
  <c r="AC23" i="19"/>
  <c r="Z23" i="19"/>
  <c r="W23" i="19"/>
  <c r="V23" i="19"/>
  <c r="U23" i="19"/>
  <c r="CM22" i="19"/>
  <c r="CL22" i="19"/>
  <c r="CK22" i="19"/>
  <c r="CJ22" i="19"/>
  <c r="CI22" i="19"/>
  <c r="CH22" i="19"/>
  <c r="CG22" i="19"/>
  <c r="CF22" i="19"/>
  <c r="CE22" i="19"/>
  <c r="CD22" i="19"/>
  <c r="CC22" i="19"/>
  <c r="CB22" i="19"/>
  <c r="CA22" i="19"/>
  <c r="BZ22" i="19"/>
  <c r="BY22" i="19"/>
  <c r="BX22" i="19"/>
  <c r="BV22" i="19"/>
  <c r="BU22" i="19"/>
  <c r="BS22" i="19"/>
  <c r="BR22" i="19"/>
  <c r="BQ22" i="19"/>
  <c r="BP22" i="19"/>
  <c r="BO22" i="19"/>
  <c r="BN22" i="19"/>
  <c r="BM22" i="19"/>
  <c r="BL22" i="19"/>
  <c r="BJ22" i="19"/>
  <c r="BH22" i="19"/>
  <c r="BF22" i="19"/>
  <c r="BD22" i="19"/>
  <c r="BB22" i="19"/>
  <c r="AZ22" i="19"/>
  <c r="AX22" i="19"/>
  <c r="AV22" i="19"/>
  <c r="AT22" i="19"/>
  <c r="AR22" i="19"/>
  <c r="AP22" i="19"/>
  <c r="AM22" i="19"/>
  <c r="AL22" i="19"/>
  <c r="AK22" i="19"/>
  <c r="AJ22" i="19"/>
  <c r="AI22" i="19"/>
  <c r="AH22" i="19"/>
  <c r="AG22" i="19"/>
  <c r="AF22" i="19"/>
  <c r="AE22" i="19"/>
  <c r="AD22" i="19"/>
  <c r="AC22" i="19"/>
  <c r="Z22" i="19"/>
  <c r="W22" i="19"/>
  <c r="V22" i="19"/>
  <c r="U22" i="19"/>
  <c r="CM21" i="19"/>
  <c r="CL21" i="19"/>
  <c r="CK21" i="19"/>
  <c r="CJ21" i="19"/>
  <c r="CI21" i="19"/>
  <c r="CH21" i="19"/>
  <c r="CG21" i="19"/>
  <c r="CF21" i="19"/>
  <c r="CE21" i="19"/>
  <c r="CD21" i="19"/>
  <c r="CC21" i="19"/>
  <c r="CB21" i="19"/>
  <c r="CA21" i="19"/>
  <c r="BZ21" i="19"/>
  <c r="BY21" i="19"/>
  <c r="BX21" i="19"/>
  <c r="BV21" i="19"/>
  <c r="BU21" i="19"/>
  <c r="BS21" i="19"/>
  <c r="BR21" i="19"/>
  <c r="BQ21" i="19"/>
  <c r="BP21" i="19"/>
  <c r="BO21" i="19"/>
  <c r="BN21" i="19"/>
  <c r="BM21" i="19"/>
  <c r="BL21" i="19"/>
  <c r="BJ21" i="19"/>
  <c r="BH21" i="19"/>
  <c r="BF21" i="19"/>
  <c r="BD21" i="19"/>
  <c r="BB21" i="19"/>
  <c r="AZ21" i="19"/>
  <c r="AX21" i="19"/>
  <c r="AV21" i="19"/>
  <c r="AT21" i="19"/>
  <c r="AR21" i="19"/>
  <c r="AP21" i="19"/>
  <c r="AM21" i="19"/>
  <c r="AL21" i="19"/>
  <c r="AK21" i="19"/>
  <c r="AJ21" i="19"/>
  <c r="AI21" i="19"/>
  <c r="AH21" i="19"/>
  <c r="AG21" i="19"/>
  <c r="AF21" i="19"/>
  <c r="AE21" i="19"/>
  <c r="AD21" i="19"/>
  <c r="AC21" i="19"/>
  <c r="Z21" i="19"/>
  <c r="W21" i="19"/>
  <c r="V21" i="19"/>
  <c r="U21" i="19"/>
  <c r="CM20" i="19"/>
  <c r="CL20" i="19"/>
  <c r="CK20" i="19"/>
  <c r="CJ20" i="19"/>
  <c r="CI20" i="19"/>
  <c r="CH20" i="19"/>
  <c r="CG20" i="19"/>
  <c r="CF20" i="19"/>
  <c r="CE20" i="19"/>
  <c r="CD20" i="19"/>
  <c r="CC20" i="19"/>
  <c r="CB20" i="19"/>
  <c r="CA20" i="19"/>
  <c r="BZ20" i="19"/>
  <c r="BY20" i="19"/>
  <c r="BX20" i="19"/>
  <c r="BV20" i="19"/>
  <c r="BU20" i="19"/>
  <c r="BS20" i="19"/>
  <c r="BR20" i="19"/>
  <c r="BQ20" i="19"/>
  <c r="BP20" i="19"/>
  <c r="BO20" i="19"/>
  <c r="BN20" i="19"/>
  <c r="BM20" i="19"/>
  <c r="BL20" i="19"/>
  <c r="BJ20" i="19"/>
  <c r="BH20" i="19"/>
  <c r="BF20" i="19"/>
  <c r="BD20" i="19"/>
  <c r="BB20" i="19"/>
  <c r="AZ20" i="19"/>
  <c r="AX20" i="19"/>
  <c r="AV20" i="19"/>
  <c r="AT20" i="19"/>
  <c r="AR20" i="19"/>
  <c r="AP20" i="19"/>
  <c r="AM20" i="19"/>
  <c r="AL20" i="19"/>
  <c r="AK20" i="19"/>
  <c r="AJ20" i="19"/>
  <c r="AI20" i="19"/>
  <c r="AH20" i="19"/>
  <c r="AG20" i="19"/>
  <c r="AF20" i="19"/>
  <c r="AE20" i="19"/>
  <c r="AD20" i="19"/>
  <c r="AC20" i="19"/>
  <c r="Z20" i="19"/>
  <c r="W20" i="19"/>
  <c r="V20" i="19"/>
  <c r="U20" i="19"/>
  <c r="CM19" i="19"/>
  <c r="CL19" i="19"/>
  <c r="CK19" i="19"/>
  <c r="CJ19" i="19"/>
  <c r="CI19" i="19"/>
  <c r="CH19" i="19"/>
  <c r="CG19" i="19"/>
  <c r="CF19" i="19"/>
  <c r="CE19" i="19"/>
  <c r="CD19" i="19"/>
  <c r="CC19" i="19"/>
  <c r="CB19" i="19"/>
  <c r="CA19" i="19"/>
  <c r="BZ19" i="19"/>
  <c r="BY19" i="19"/>
  <c r="BX19" i="19"/>
  <c r="BV19" i="19"/>
  <c r="BU19" i="19"/>
  <c r="BS19" i="19"/>
  <c r="BR19" i="19"/>
  <c r="BQ19" i="19"/>
  <c r="BP19" i="19"/>
  <c r="BO19" i="19"/>
  <c r="BN19" i="19"/>
  <c r="BM19" i="19"/>
  <c r="BL19" i="19"/>
  <c r="BJ19" i="19"/>
  <c r="BH19" i="19"/>
  <c r="BF19" i="19"/>
  <c r="BD19" i="19"/>
  <c r="BB19" i="19"/>
  <c r="AZ19" i="19"/>
  <c r="AX19" i="19"/>
  <c r="AV19" i="19"/>
  <c r="AT19" i="19"/>
  <c r="AR19" i="19"/>
  <c r="AP19" i="19"/>
  <c r="AM19" i="19"/>
  <c r="AL19" i="19"/>
  <c r="AK19" i="19"/>
  <c r="AJ19" i="19"/>
  <c r="AI19" i="19"/>
  <c r="AH19" i="19"/>
  <c r="AG19" i="19"/>
  <c r="AF19" i="19"/>
  <c r="AE19" i="19"/>
  <c r="AD19" i="19"/>
  <c r="AC19" i="19"/>
  <c r="Z19" i="19"/>
  <c r="W19" i="19"/>
  <c r="V19" i="19"/>
  <c r="U19" i="19"/>
  <c r="CM18" i="19"/>
  <c r="CL18" i="19"/>
  <c r="CK18" i="19"/>
  <c r="CJ18" i="19"/>
  <c r="CI18" i="19"/>
  <c r="CH18" i="19"/>
  <c r="CG18" i="19"/>
  <c r="CF18" i="19"/>
  <c r="CE18" i="19"/>
  <c r="CD18" i="19"/>
  <c r="CC18" i="19"/>
  <c r="CB18" i="19"/>
  <c r="CA18" i="19"/>
  <c r="BZ18" i="19"/>
  <c r="BY18" i="19"/>
  <c r="BX18" i="19"/>
  <c r="BV18" i="19"/>
  <c r="BU18" i="19"/>
  <c r="BS18" i="19"/>
  <c r="BR18" i="19"/>
  <c r="BQ18" i="19"/>
  <c r="BP18" i="19"/>
  <c r="BO18" i="19"/>
  <c r="BN18" i="19"/>
  <c r="BM18" i="19"/>
  <c r="BL18" i="19"/>
  <c r="BJ18" i="19"/>
  <c r="BH18" i="19"/>
  <c r="BF18" i="19"/>
  <c r="BD18" i="19"/>
  <c r="BB18" i="19"/>
  <c r="AZ18" i="19"/>
  <c r="AX18" i="19"/>
  <c r="AV18" i="19"/>
  <c r="AT18" i="19"/>
  <c r="AR18" i="19"/>
  <c r="AP18" i="19"/>
  <c r="AM18" i="19"/>
  <c r="AL18" i="19"/>
  <c r="AK18" i="19"/>
  <c r="AJ18" i="19"/>
  <c r="AI18" i="19"/>
  <c r="AH18" i="19"/>
  <c r="AG18" i="19"/>
  <c r="AF18" i="19"/>
  <c r="AE18" i="19"/>
  <c r="AD18" i="19"/>
  <c r="AC18" i="19"/>
  <c r="Z18" i="19"/>
  <c r="W18" i="19"/>
  <c r="V18" i="19"/>
  <c r="U18" i="19"/>
  <c r="CM17" i="19"/>
  <c r="CL17" i="19"/>
  <c r="CK17" i="19"/>
  <c r="CJ17" i="19"/>
  <c r="CI17" i="19"/>
  <c r="CH17" i="19"/>
  <c r="CG17" i="19"/>
  <c r="CF17" i="19"/>
  <c r="CE17" i="19"/>
  <c r="CD17" i="19"/>
  <c r="CC17" i="19"/>
  <c r="CB17" i="19"/>
  <c r="CA17" i="19"/>
  <c r="BZ17" i="19"/>
  <c r="BY17" i="19"/>
  <c r="BX17" i="19"/>
  <c r="BV17" i="19"/>
  <c r="BU17" i="19"/>
  <c r="BL17" i="19"/>
  <c r="BJ17" i="19"/>
  <c r="BH17" i="19"/>
  <c r="BF17" i="19"/>
  <c r="BD17" i="19"/>
  <c r="BB17" i="19"/>
  <c r="AZ17" i="19"/>
  <c r="AX17" i="19"/>
  <c r="AV17" i="19"/>
  <c r="AT17" i="19"/>
  <c r="AR17" i="19"/>
  <c r="AP17" i="19"/>
  <c r="S26" i="38"/>
  <c r="AM24" i="28"/>
  <c r="AN24" i="28"/>
  <c r="AO24" i="28"/>
  <c r="AP24" i="28"/>
  <c r="AQ24" i="28"/>
  <c r="AR24" i="28"/>
  <c r="AS24" i="28"/>
  <c r="AT24" i="28"/>
  <c r="AU24" i="28"/>
  <c r="AV24" i="28"/>
  <c r="AW24" i="28"/>
  <c r="AX24" i="28"/>
  <c r="AY24" i="28"/>
  <c r="AZ24" i="28"/>
  <c r="BA24" i="28"/>
  <c r="BB24" i="28"/>
  <c r="BC24" i="28"/>
  <c r="BD24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AM26" i="28"/>
  <c r="AN26" i="28"/>
  <c r="AO26" i="28"/>
  <c r="AP26" i="28"/>
  <c r="AQ26" i="28"/>
  <c r="AR26" i="28"/>
  <c r="AS26" i="28"/>
  <c r="AT26" i="28"/>
  <c r="AU26" i="28"/>
  <c r="AV26" i="28"/>
  <c r="AW26" i="28"/>
  <c r="AX26" i="28"/>
  <c r="AY26" i="28"/>
  <c r="AZ26" i="28"/>
  <c r="BA26" i="28"/>
  <c r="BB26" i="28"/>
  <c r="BC26" i="28"/>
  <c r="BD26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AM28" i="28"/>
  <c r="AN28" i="28"/>
  <c r="AO28" i="28"/>
  <c r="AP28" i="28"/>
  <c r="AQ28" i="28"/>
  <c r="AR28" i="28"/>
  <c r="AS28" i="28"/>
  <c r="AT28" i="28"/>
  <c r="AU28" i="28"/>
  <c r="AV28" i="28"/>
  <c r="AW28" i="28"/>
  <c r="AX28" i="28"/>
  <c r="AY28" i="28"/>
  <c r="AZ28" i="28"/>
  <c r="BA28" i="28"/>
  <c r="BB28" i="28"/>
  <c r="BC28" i="28"/>
  <c r="BD28" i="28"/>
  <c r="AM29" i="28"/>
  <c r="AN29" i="28"/>
  <c r="AO29" i="28"/>
  <c r="AP29" i="28"/>
  <c r="AQ29" i="28"/>
  <c r="AR29" i="28"/>
  <c r="AS29" i="28"/>
  <c r="AT29" i="28"/>
  <c r="AU29" i="28"/>
  <c r="AV29" i="28"/>
  <c r="AW29" i="28"/>
  <c r="AX29" i="28"/>
  <c r="AY29" i="28"/>
  <c r="AZ29" i="28"/>
  <c r="BA29" i="28"/>
  <c r="BB29" i="28"/>
  <c r="BC29" i="28"/>
  <c r="BD29" i="28"/>
  <c r="AM30" i="28"/>
  <c r="AN30" i="28"/>
  <c r="AO30" i="28"/>
  <c r="AP30" i="28"/>
  <c r="AQ30" i="28"/>
  <c r="AR30" i="28"/>
  <c r="AS30" i="28"/>
  <c r="AT30" i="28"/>
  <c r="AU30" i="28"/>
  <c r="AV30" i="28"/>
  <c r="AW30" i="28"/>
  <c r="AX30" i="28"/>
  <c r="AY30" i="28"/>
  <c r="AZ30" i="28"/>
  <c r="BA30" i="28"/>
  <c r="BB30" i="28"/>
  <c r="BC30" i="28"/>
  <c r="BD30" i="28"/>
  <c r="AM31" i="28"/>
  <c r="AN31" i="28"/>
  <c r="AO31" i="28"/>
  <c r="AP31" i="28"/>
  <c r="AQ31" i="28"/>
  <c r="AR31" i="28"/>
  <c r="AS31" i="28"/>
  <c r="AT31" i="28"/>
  <c r="AU31" i="28"/>
  <c r="AV31" i="28"/>
  <c r="AW31" i="28"/>
  <c r="AX31" i="28"/>
  <c r="AY31" i="28"/>
  <c r="AZ31" i="28"/>
  <c r="BA31" i="28"/>
  <c r="BB31" i="28"/>
  <c r="BC31" i="28"/>
  <c r="BD31" i="28"/>
  <c r="AM32" i="28"/>
  <c r="AN32" i="28"/>
  <c r="AO32" i="28"/>
  <c r="AP32" i="28"/>
  <c r="AQ32" i="28"/>
  <c r="AR32" i="28"/>
  <c r="AS32" i="28"/>
  <c r="AT32" i="28"/>
  <c r="AU32" i="28"/>
  <c r="AV32" i="28"/>
  <c r="AW32" i="28"/>
  <c r="AX32" i="28"/>
  <c r="AY32" i="28"/>
  <c r="AZ32" i="28"/>
  <c r="BA32" i="28"/>
  <c r="BB32" i="28"/>
  <c r="BC32" i="28"/>
  <c r="BD32" i="28"/>
  <c r="AL32" i="28"/>
  <c r="AL31" i="28"/>
  <c r="AL30" i="28"/>
  <c r="AL29" i="28"/>
  <c r="AL28" i="28"/>
  <c r="AL27" i="28"/>
  <c r="AL26" i="28"/>
  <c r="AL25" i="28"/>
  <c r="AL24" i="28"/>
  <c r="AM23" i="28"/>
  <c r="AN23" i="28"/>
  <c r="AO23" i="28"/>
  <c r="AP23" i="28"/>
  <c r="AQ23" i="28"/>
  <c r="AR23" i="28"/>
  <c r="AS23" i="28"/>
  <c r="AT23" i="28"/>
  <c r="AU23" i="28"/>
  <c r="AV23" i="28"/>
  <c r="AW23" i="28"/>
  <c r="AX23" i="28"/>
  <c r="AY23" i="28"/>
  <c r="AZ23" i="28"/>
  <c r="BA23" i="28"/>
  <c r="BB23" i="28"/>
  <c r="BC23" i="28"/>
  <c r="BD23" i="28"/>
  <c r="AL23" i="28"/>
  <c r="AM22" i="28"/>
  <c r="AN22" i="28"/>
  <c r="AO22" i="28"/>
  <c r="AP22" i="28"/>
  <c r="AQ22" i="28"/>
  <c r="AR22" i="28"/>
  <c r="AS22" i="28"/>
  <c r="AT22" i="28"/>
  <c r="AU22" i="28"/>
  <c r="AV22" i="28"/>
  <c r="AW22" i="28"/>
  <c r="AX22" i="28"/>
  <c r="AY22" i="28"/>
  <c r="AZ22" i="28"/>
  <c r="BA22" i="28"/>
  <c r="BB22" i="28"/>
  <c r="BC22" i="28"/>
  <c r="BD22" i="28"/>
  <c r="AL22" i="28"/>
  <c r="AM21" i="28"/>
  <c r="AN21" i="28"/>
  <c r="AO21" i="28"/>
  <c r="AP21" i="28"/>
  <c r="AQ21" i="28"/>
  <c r="AR21" i="28"/>
  <c r="AS21" i="28"/>
  <c r="AT21" i="28"/>
  <c r="AU21" i="28"/>
  <c r="AV21" i="28"/>
  <c r="AW21" i="28"/>
  <c r="AX21" i="28"/>
  <c r="AY21" i="28"/>
  <c r="AZ21" i="28"/>
  <c r="BA21" i="28"/>
  <c r="BB21" i="28"/>
  <c r="BC21" i="28"/>
  <c r="BD21" i="28"/>
  <c r="AL21" i="28"/>
  <c r="AM20" i="28"/>
  <c r="AN20" i="28"/>
  <c r="AO20" i="28"/>
  <c r="AP20" i="28"/>
  <c r="AQ20" i="28"/>
  <c r="AR20" i="28"/>
  <c r="AS20" i="28"/>
  <c r="AT20" i="28"/>
  <c r="AU20" i="28"/>
  <c r="AV20" i="28"/>
  <c r="AW20" i="28"/>
  <c r="AX20" i="28"/>
  <c r="AY20" i="28"/>
  <c r="AZ20" i="28"/>
  <c r="BA20" i="28"/>
  <c r="BB20" i="28"/>
  <c r="BC20" i="28"/>
  <c r="BD20" i="28"/>
  <c r="AL20" i="28"/>
  <c r="AM19" i="28"/>
  <c r="AN19" i="28"/>
  <c r="AO19" i="28"/>
  <c r="AP19" i="28"/>
  <c r="AQ19" i="28"/>
  <c r="AR19" i="28"/>
  <c r="AS19" i="28"/>
  <c r="AT19" i="28"/>
  <c r="AU19" i="28"/>
  <c r="AV19" i="28"/>
  <c r="AW19" i="28"/>
  <c r="AX19" i="28"/>
  <c r="AY19" i="28"/>
  <c r="AZ19" i="28"/>
  <c r="BA19" i="28"/>
  <c r="BB19" i="28"/>
  <c r="BC19" i="28"/>
  <c r="BD19" i="28"/>
  <c r="AL19" i="28"/>
  <c r="AM18" i="28"/>
  <c r="AN18" i="28"/>
  <c r="AO18" i="28"/>
  <c r="AP18" i="28"/>
  <c r="AQ18" i="28"/>
  <c r="AR18" i="28"/>
  <c r="AS18" i="28"/>
  <c r="AT18" i="28"/>
  <c r="AU18" i="28"/>
  <c r="AV18" i="28"/>
  <c r="AW18" i="28"/>
  <c r="AX18" i="28"/>
  <c r="AY18" i="28"/>
  <c r="AZ18" i="28"/>
  <c r="BA18" i="28"/>
  <c r="BB18" i="28"/>
  <c r="BC18" i="28"/>
  <c r="BD18" i="28"/>
  <c r="AL18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AL17" i="28"/>
  <c r="AM16" i="28"/>
  <c r="AN16" i="28"/>
  <c r="AO16" i="28"/>
  <c r="AP16" i="28"/>
  <c r="AQ16" i="28"/>
  <c r="AR16" i="28"/>
  <c r="AS16" i="28"/>
  <c r="AT16" i="28"/>
  <c r="AU16" i="28"/>
  <c r="AV16" i="28"/>
  <c r="AW16" i="28"/>
  <c r="AX16" i="28"/>
  <c r="AY16" i="28"/>
  <c r="AZ16" i="28"/>
  <c r="BA16" i="28"/>
  <c r="BB16" i="28"/>
  <c r="BC16" i="28"/>
  <c r="BD16" i="28"/>
  <c r="AL16" i="28"/>
  <c r="BD15" i="28"/>
  <c r="AM15" i="28"/>
  <c r="AN15" i="28"/>
  <c r="AO15" i="28"/>
  <c r="AP15" i="28"/>
  <c r="AQ15" i="28"/>
  <c r="AR15" i="28"/>
  <c r="AS15" i="28"/>
  <c r="AT15" i="28"/>
  <c r="AU15" i="28"/>
  <c r="AV15" i="28"/>
  <c r="AW15" i="28"/>
  <c r="AX15" i="28"/>
  <c r="AY15" i="28"/>
  <c r="AZ15" i="28"/>
  <c r="BA15" i="28"/>
  <c r="BB15" i="28"/>
  <c r="BC15" i="28"/>
  <c r="AL15" i="28"/>
  <c r="BD14" i="28"/>
  <c r="AM14" i="28"/>
  <c r="AN14" i="28"/>
  <c r="AO14" i="28"/>
  <c r="AP14" i="28"/>
  <c r="AQ14" i="28"/>
  <c r="AR14" i="28"/>
  <c r="AS14" i="28"/>
  <c r="AT14" i="28"/>
  <c r="AU14" i="28"/>
  <c r="AV14" i="28"/>
  <c r="AW14" i="28"/>
  <c r="AX14" i="28"/>
  <c r="AY14" i="28"/>
  <c r="AZ14" i="28"/>
  <c r="BA14" i="28"/>
  <c r="BB14" i="28"/>
  <c r="BC14" i="28"/>
  <c r="AL14" i="28"/>
  <c r="AM12" i="28"/>
  <c r="AN12" i="28"/>
  <c r="AO12" i="28"/>
  <c r="AP12" i="28"/>
  <c r="AQ12" i="28"/>
  <c r="AR12" i="28"/>
  <c r="AS12" i="28"/>
  <c r="AT12" i="28"/>
  <c r="AU12" i="28"/>
  <c r="AV12" i="28"/>
  <c r="AW12" i="28"/>
  <c r="AX12" i="28"/>
  <c r="AY12" i="28"/>
  <c r="AZ12" i="28"/>
  <c r="BA12" i="28"/>
  <c r="BB12" i="28"/>
  <c r="BC12" i="28"/>
  <c r="BD12" i="28"/>
  <c r="AL12" i="28"/>
  <c r="AM11" i="28"/>
  <c r="AN11" i="28"/>
  <c r="AO11" i="28"/>
  <c r="AP11" i="28"/>
  <c r="AQ11" i="28"/>
  <c r="AR11" i="28"/>
  <c r="AS11" i="28"/>
  <c r="AT11" i="28"/>
  <c r="AU11" i="28"/>
  <c r="AV11" i="28"/>
  <c r="AW11" i="28"/>
  <c r="AX11" i="28"/>
  <c r="AY11" i="28"/>
  <c r="AZ11" i="28"/>
  <c r="BA11" i="28"/>
  <c r="BB11" i="28"/>
  <c r="BC11" i="28"/>
  <c r="BD11" i="28"/>
  <c r="AL11" i="28"/>
  <c r="R28" i="26"/>
  <c r="S28" i="26"/>
  <c r="T28" i="26"/>
  <c r="U28" i="26"/>
  <c r="R27" i="26"/>
  <c r="S27" i="26"/>
  <c r="T27" i="26"/>
  <c r="U27" i="26"/>
  <c r="R27" i="38"/>
  <c r="R28" i="38"/>
  <c r="R29" i="38"/>
  <c r="R30" i="38"/>
  <c r="R31" i="38"/>
  <c r="R32" i="38"/>
  <c r="R33" i="38"/>
  <c r="R34" i="38"/>
  <c r="R35" i="38"/>
  <c r="R36" i="38"/>
  <c r="D31" i="38"/>
  <c r="D32" i="38"/>
  <c r="E32" i="38"/>
  <c r="F32" i="38"/>
  <c r="G32" i="38"/>
  <c r="H32" i="38"/>
  <c r="I32" i="38"/>
  <c r="J32" i="38"/>
  <c r="K32" i="38"/>
  <c r="L32" i="38"/>
  <c r="M32" i="38"/>
  <c r="N32" i="38"/>
  <c r="O32" i="38"/>
  <c r="P32" i="38"/>
  <c r="Q32" i="38"/>
  <c r="D33" i="38"/>
  <c r="E33" i="38"/>
  <c r="F33" i="38"/>
  <c r="G33" i="38"/>
  <c r="H33" i="38"/>
  <c r="I33" i="38"/>
  <c r="J33" i="38"/>
  <c r="K33" i="38"/>
  <c r="L33" i="38"/>
  <c r="M33" i="38"/>
  <c r="N33" i="38"/>
  <c r="O33" i="38"/>
  <c r="P33" i="38"/>
  <c r="Q33" i="38"/>
  <c r="R32" i="24"/>
  <c r="S32" i="24"/>
  <c r="T32" i="24"/>
  <c r="U32" i="24"/>
  <c r="R33" i="24"/>
  <c r="S33" i="24"/>
  <c r="T33" i="24"/>
  <c r="U33" i="24"/>
  <c r="R34" i="24"/>
  <c r="S34" i="24"/>
  <c r="T34" i="24"/>
  <c r="U34" i="24"/>
  <c r="R35" i="24"/>
  <c r="S35" i="24"/>
  <c r="T35" i="24"/>
  <c r="U35" i="24"/>
  <c r="R36" i="24"/>
  <c r="S36" i="24"/>
  <c r="T36" i="24"/>
  <c r="U36" i="24"/>
  <c r="R37" i="24"/>
  <c r="S37" i="24"/>
  <c r="T37" i="24"/>
  <c r="U37" i="24"/>
  <c r="R38" i="24"/>
  <c r="S38" i="24"/>
  <c r="T38" i="24"/>
  <c r="U38" i="24"/>
  <c r="R39" i="24"/>
  <c r="S39" i="24"/>
  <c r="T39" i="24"/>
  <c r="U39" i="24"/>
  <c r="R40" i="24"/>
  <c r="S40" i="24"/>
  <c r="T40" i="24"/>
  <c r="U40" i="24"/>
  <c r="R41" i="24"/>
  <c r="S41" i="24"/>
  <c r="T41" i="24"/>
  <c r="U41" i="24"/>
  <c r="R42" i="24"/>
  <c r="S42" i="24"/>
  <c r="T42" i="24"/>
  <c r="U42" i="24"/>
  <c r="R43" i="24"/>
  <c r="S43" i="24"/>
  <c r="T43" i="24"/>
  <c r="U43" i="24"/>
  <c r="R44" i="24"/>
  <c r="S44" i="24"/>
  <c r="T44" i="24"/>
  <c r="U44" i="24"/>
  <c r="R45" i="24"/>
  <c r="S45" i="24"/>
  <c r="T45" i="24"/>
  <c r="U45" i="24"/>
  <c r="R46" i="24"/>
  <c r="S46" i="24"/>
  <c r="T46" i="24"/>
  <c r="U46" i="24"/>
  <c r="R47" i="24"/>
  <c r="S47" i="24"/>
  <c r="T47" i="24"/>
  <c r="U47" i="24"/>
  <c r="R48" i="24"/>
  <c r="S48" i="24"/>
  <c r="T48" i="24"/>
  <c r="U48" i="24"/>
  <c r="R49" i="24"/>
  <c r="S49" i="24"/>
  <c r="T49" i="24"/>
  <c r="U49" i="24"/>
  <c r="R50" i="24"/>
  <c r="S50" i="24"/>
  <c r="T50" i="24"/>
  <c r="U50" i="24"/>
  <c r="R51" i="24"/>
  <c r="S51" i="24"/>
  <c r="T51" i="24"/>
  <c r="U51" i="24"/>
  <c r="R52" i="24"/>
  <c r="S52" i="24"/>
  <c r="T52" i="24"/>
  <c r="U52" i="24"/>
  <c r="R53" i="24"/>
  <c r="S53" i="24"/>
  <c r="T53" i="24"/>
  <c r="U53" i="24"/>
  <c r="R54" i="24"/>
  <c r="S54" i="24"/>
  <c r="T54" i="24"/>
  <c r="U54" i="24"/>
  <c r="R55" i="24"/>
  <c r="S55" i="24"/>
  <c r="T55" i="24"/>
  <c r="U55" i="24"/>
  <c r="R56" i="24"/>
  <c r="S56" i="24"/>
  <c r="T56" i="24"/>
  <c r="U56" i="24"/>
  <c r="R57" i="24"/>
  <c r="S57" i="24"/>
  <c r="T57" i="24"/>
  <c r="U57" i="24"/>
  <c r="S31" i="24"/>
  <c r="T31" i="24"/>
  <c r="U31" i="24"/>
  <c r="R31" i="24"/>
  <c r="R30" i="24"/>
  <c r="K2" i="28"/>
  <c r="AH11" i="28"/>
  <c r="AH12" i="28"/>
  <c r="AH14" i="28"/>
  <c r="AH32" i="28"/>
  <c r="AK32" i="28"/>
  <c r="AK14" i="28"/>
  <c r="AK12" i="28"/>
  <c r="AK11" i="28"/>
  <c r="Z58" i="19"/>
  <c r="Z25" i="19"/>
  <c r="Z64" i="19"/>
  <c r="Z63" i="19"/>
  <c r="Z61" i="19"/>
  <c r="Z60" i="19"/>
  <c r="U58" i="19"/>
  <c r="U25" i="19"/>
  <c r="U64" i="19"/>
  <c r="U63" i="19"/>
  <c r="U60" i="19"/>
  <c r="AC58" i="19"/>
  <c r="AC60" i="19"/>
  <c r="AD12" i="37"/>
  <c r="AD33" i="37"/>
  <c r="AD39" i="37"/>
  <c r="N3" i="37"/>
  <c r="AH29" i="37"/>
  <c r="AH12" i="37"/>
  <c r="AC12" i="37"/>
  <c r="AC29" i="37"/>
  <c r="AC33" i="37"/>
  <c r="AC43" i="37"/>
  <c r="AK43" i="37"/>
  <c r="AK33" i="37"/>
  <c r="AK29" i="37"/>
  <c r="AK12" i="37"/>
  <c r="L3" i="5"/>
  <c r="BC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AL11" i="5"/>
  <c r="A122" i="24" l="1"/>
  <c r="M7" i="28"/>
  <c r="Y7" i="28"/>
  <c r="N7" i="28"/>
  <c r="W7" i="28"/>
  <c r="Q7" i="28"/>
  <c r="V7" i="28"/>
  <c r="U7" i="28"/>
  <c r="O7" i="28"/>
  <c r="T7" i="28"/>
  <c r="L7" i="28"/>
  <c r="AA7" i="28"/>
  <c r="S7" i="28"/>
  <c r="K7" i="28"/>
  <c r="J7" i="28"/>
  <c r="AB7" i="28"/>
  <c r="P7" i="28"/>
  <c r="Z7" i="28"/>
  <c r="X7" i="28"/>
  <c r="R7" i="28"/>
  <c r="AK62" i="5"/>
  <c r="AK39" i="5"/>
  <c r="AK37" i="5"/>
  <c r="AK11" i="5"/>
  <c r="N3" i="35"/>
  <c r="AJ43" i="35"/>
  <c r="AJ12" i="35"/>
  <c r="AJ69" i="35"/>
  <c r="AM69" i="35"/>
  <c r="AM36" i="35"/>
  <c r="AM12" i="35"/>
  <c r="AC7" i="28" l="1"/>
  <c r="D7" i="20"/>
  <c r="E7" i="20"/>
  <c r="F7" i="20"/>
  <c r="G7" i="20"/>
  <c r="H7" i="20"/>
  <c r="I7" i="20"/>
  <c r="J7" i="20"/>
  <c r="K7" i="20"/>
  <c r="L7" i="20"/>
  <c r="C7" i="20"/>
  <c r="P44" i="11" l="1"/>
  <c r="BX34" i="37"/>
  <c r="BX35" i="37"/>
  <c r="BX36" i="37"/>
  <c r="BX37" i="37"/>
  <c r="BX38" i="37"/>
  <c r="BX39" i="37"/>
  <c r="BX40" i="37"/>
  <c r="BX41" i="37"/>
  <c r="BX42" i="37"/>
  <c r="BX43" i="37"/>
  <c r="BX33" i="37"/>
  <c r="BW33" i="37"/>
  <c r="BW34" i="37"/>
  <c r="BW35" i="37"/>
  <c r="BW36" i="37"/>
  <c r="BW37" i="37"/>
  <c r="BW38" i="37"/>
  <c r="BW39" i="37"/>
  <c r="BW40" i="37"/>
  <c r="BW41" i="37"/>
  <c r="BW42" i="37"/>
  <c r="BW43" i="37"/>
  <c r="W26" i="11"/>
  <c r="V26" i="11"/>
  <c r="U26" i="11"/>
  <c r="S26" i="11"/>
  <c r="T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C26" i="11"/>
  <c r="AC34" i="37"/>
  <c r="AC35" i="37"/>
  <c r="AC36" i="37"/>
  <c r="AC37" i="37"/>
  <c r="AC38" i="37"/>
  <c r="AC39" i="37"/>
  <c r="AC40" i="37"/>
  <c r="AC41" i="37"/>
  <c r="AC42" i="37"/>
  <c r="BA33" i="37"/>
  <c r="BA34" i="37"/>
  <c r="BA35" i="37"/>
  <c r="BA36" i="37"/>
  <c r="BA37" i="37"/>
  <c r="BA38" i="37"/>
  <c r="BA39" i="37"/>
  <c r="BA40" i="37"/>
  <c r="BA41" i="37"/>
  <c r="BA42" i="37"/>
  <c r="BA43" i="37"/>
  <c r="B27" i="38"/>
  <c r="B28" i="38"/>
  <c r="B29" i="38"/>
  <c r="B30" i="38"/>
  <c r="B31" i="38"/>
  <c r="B32" i="38"/>
  <c r="B33" i="38"/>
  <c r="B34" i="38"/>
  <c r="B35" i="38"/>
  <c r="B36" i="38"/>
  <c r="B26" i="38"/>
  <c r="D8" i="38"/>
  <c r="E8" i="38"/>
  <c r="F8" i="38"/>
  <c r="G8" i="38"/>
  <c r="H8" i="38"/>
  <c r="I8" i="38"/>
  <c r="J8" i="38"/>
  <c r="K8" i="38"/>
  <c r="L8" i="38"/>
  <c r="M8" i="38"/>
  <c r="N8" i="38"/>
  <c r="O8" i="38"/>
  <c r="P8" i="38"/>
  <c r="Q8" i="38"/>
  <c r="R8" i="38"/>
  <c r="S8" i="38"/>
  <c r="D9" i="38"/>
  <c r="E9" i="38"/>
  <c r="F9" i="38"/>
  <c r="G9" i="38"/>
  <c r="H9" i="38"/>
  <c r="I9" i="38"/>
  <c r="J9" i="38"/>
  <c r="K9" i="38"/>
  <c r="L9" i="38"/>
  <c r="M9" i="38"/>
  <c r="N9" i="38"/>
  <c r="O9" i="38"/>
  <c r="P9" i="38"/>
  <c r="Q9" i="38"/>
  <c r="R9" i="38"/>
  <c r="S9" i="38"/>
  <c r="D10" i="38"/>
  <c r="E10" i="38"/>
  <c r="F10" i="38"/>
  <c r="G10" i="38"/>
  <c r="H10" i="38"/>
  <c r="I10" i="38"/>
  <c r="J10" i="38"/>
  <c r="K10" i="38"/>
  <c r="L10" i="38"/>
  <c r="M10" i="38"/>
  <c r="N10" i="38"/>
  <c r="O10" i="38"/>
  <c r="P10" i="38"/>
  <c r="Q10" i="38"/>
  <c r="R10" i="38"/>
  <c r="S10" i="38"/>
  <c r="D11" i="38"/>
  <c r="E11" i="38"/>
  <c r="F11" i="38"/>
  <c r="G11" i="38"/>
  <c r="H11" i="38"/>
  <c r="I11" i="38"/>
  <c r="J11" i="38"/>
  <c r="K11" i="38"/>
  <c r="L11" i="38"/>
  <c r="M11" i="38"/>
  <c r="N11" i="38"/>
  <c r="O11" i="38"/>
  <c r="P11" i="38"/>
  <c r="Q11" i="38"/>
  <c r="R11" i="38"/>
  <c r="S11" i="38"/>
  <c r="D12" i="38"/>
  <c r="E12" i="38"/>
  <c r="F12" i="38"/>
  <c r="G12" i="38"/>
  <c r="H12" i="38"/>
  <c r="I12" i="38"/>
  <c r="J12" i="38"/>
  <c r="K12" i="38"/>
  <c r="L12" i="38"/>
  <c r="M12" i="38"/>
  <c r="N12" i="38"/>
  <c r="O12" i="38"/>
  <c r="P12" i="38"/>
  <c r="Q12" i="38"/>
  <c r="R12" i="38"/>
  <c r="S12" i="38"/>
  <c r="D13" i="38"/>
  <c r="E13" i="38"/>
  <c r="F13" i="38"/>
  <c r="G13" i="38"/>
  <c r="H13" i="38"/>
  <c r="I13" i="38"/>
  <c r="J13" i="38"/>
  <c r="K13" i="38"/>
  <c r="L13" i="38"/>
  <c r="M13" i="38"/>
  <c r="N13" i="38"/>
  <c r="O13" i="38"/>
  <c r="P13" i="38"/>
  <c r="Q13" i="38"/>
  <c r="R13" i="38"/>
  <c r="S13" i="38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D15" i="38"/>
  <c r="E15" i="38"/>
  <c r="F15" i="38"/>
  <c r="G15" i="38"/>
  <c r="H15" i="38"/>
  <c r="I15" i="38"/>
  <c r="J15" i="38"/>
  <c r="K15" i="38"/>
  <c r="L15" i="38"/>
  <c r="M15" i="38"/>
  <c r="N15" i="38"/>
  <c r="O15" i="38"/>
  <c r="P15" i="38"/>
  <c r="Q15" i="38"/>
  <c r="R15" i="38"/>
  <c r="S15" i="38"/>
  <c r="D16" i="38"/>
  <c r="E16" i="38"/>
  <c r="F16" i="38"/>
  <c r="G16" i="38"/>
  <c r="H16" i="38"/>
  <c r="I16" i="38"/>
  <c r="J16" i="38"/>
  <c r="K16" i="38"/>
  <c r="L16" i="38"/>
  <c r="M16" i="38"/>
  <c r="N16" i="38"/>
  <c r="O16" i="38"/>
  <c r="P16" i="38"/>
  <c r="Q16" i="38"/>
  <c r="R16" i="38"/>
  <c r="S16" i="38"/>
  <c r="D17" i="38"/>
  <c r="E17" i="38"/>
  <c r="F17" i="38"/>
  <c r="G17" i="38"/>
  <c r="H17" i="38"/>
  <c r="I17" i="38"/>
  <c r="J17" i="38"/>
  <c r="K17" i="38"/>
  <c r="L17" i="38"/>
  <c r="M17" i="38"/>
  <c r="N17" i="38"/>
  <c r="O17" i="38"/>
  <c r="P17" i="38"/>
  <c r="Q17" i="38"/>
  <c r="R17" i="38"/>
  <c r="S17" i="38"/>
  <c r="D18" i="38"/>
  <c r="E18" i="38"/>
  <c r="F18" i="38"/>
  <c r="G18" i="38"/>
  <c r="H18" i="38"/>
  <c r="I18" i="38"/>
  <c r="J18" i="38"/>
  <c r="K18" i="38"/>
  <c r="L18" i="38"/>
  <c r="M18" i="38"/>
  <c r="N18" i="38"/>
  <c r="O18" i="38"/>
  <c r="P18" i="38"/>
  <c r="Q18" i="38"/>
  <c r="R18" i="38"/>
  <c r="S18" i="38"/>
  <c r="D19" i="38"/>
  <c r="E19" i="38"/>
  <c r="F19" i="38"/>
  <c r="G19" i="38"/>
  <c r="H19" i="38"/>
  <c r="I19" i="38"/>
  <c r="J19" i="38"/>
  <c r="K19" i="38"/>
  <c r="L19" i="38"/>
  <c r="M19" i="38"/>
  <c r="N19" i="38"/>
  <c r="O19" i="38"/>
  <c r="P19" i="38"/>
  <c r="Q19" i="38"/>
  <c r="R19" i="38"/>
  <c r="S19" i="38"/>
  <c r="D20" i="38"/>
  <c r="E20" i="38"/>
  <c r="F20" i="38"/>
  <c r="G20" i="38"/>
  <c r="H20" i="38"/>
  <c r="I20" i="38"/>
  <c r="J20" i="38"/>
  <c r="K20" i="38"/>
  <c r="L20" i="38"/>
  <c r="M20" i="38"/>
  <c r="N20" i="38"/>
  <c r="O20" i="38"/>
  <c r="P20" i="38"/>
  <c r="Q20" i="38"/>
  <c r="R20" i="38"/>
  <c r="S20" i="38"/>
  <c r="D21" i="38"/>
  <c r="E21" i="38"/>
  <c r="F21" i="38"/>
  <c r="G21" i="38"/>
  <c r="H21" i="38"/>
  <c r="I21" i="38"/>
  <c r="J21" i="38"/>
  <c r="K21" i="38"/>
  <c r="L21" i="38"/>
  <c r="M21" i="38"/>
  <c r="N21" i="38"/>
  <c r="O21" i="38"/>
  <c r="P21" i="38"/>
  <c r="Q21" i="38"/>
  <c r="R21" i="38"/>
  <c r="S21" i="38"/>
  <c r="D22" i="38"/>
  <c r="E22" i="38"/>
  <c r="F22" i="38"/>
  <c r="G22" i="38"/>
  <c r="H22" i="38"/>
  <c r="I22" i="38"/>
  <c r="J22" i="38"/>
  <c r="K22" i="38"/>
  <c r="L22" i="38"/>
  <c r="M22" i="38"/>
  <c r="N22" i="38"/>
  <c r="O22" i="38"/>
  <c r="P22" i="38"/>
  <c r="Q22" i="38"/>
  <c r="R22" i="38"/>
  <c r="S22" i="38"/>
  <c r="D23" i="38"/>
  <c r="E23" i="38"/>
  <c r="F23" i="38"/>
  <c r="G23" i="38"/>
  <c r="H23" i="38"/>
  <c r="I23" i="38"/>
  <c r="J23" i="38"/>
  <c r="K23" i="38"/>
  <c r="L23" i="38"/>
  <c r="M23" i="38"/>
  <c r="N23" i="38"/>
  <c r="O23" i="38"/>
  <c r="P23" i="38"/>
  <c r="Q23" i="38"/>
  <c r="R23" i="38"/>
  <c r="S23" i="38"/>
  <c r="D24" i="38"/>
  <c r="E24" i="38"/>
  <c r="F24" i="38"/>
  <c r="G24" i="38"/>
  <c r="H24" i="38"/>
  <c r="I24" i="38"/>
  <c r="J24" i="38"/>
  <c r="K24" i="38"/>
  <c r="L24" i="38"/>
  <c r="M24" i="38"/>
  <c r="N24" i="38"/>
  <c r="O24" i="38"/>
  <c r="P24" i="38"/>
  <c r="Q24" i="38"/>
  <c r="R24" i="38"/>
  <c r="S24" i="38"/>
  <c r="D26" i="38"/>
  <c r="E26" i="38"/>
  <c r="F26" i="38"/>
  <c r="G26" i="38"/>
  <c r="H26" i="38"/>
  <c r="I26" i="38"/>
  <c r="J26" i="38"/>
  <c r="K26" i="38"/>
  <c r="L26" i="38"/>
  <c r="M26" i="38"/>
  <c r="N26" i="38"/>
  <c r="O26" i="38"/>
  <c r="P26" i="38"/>
  <c r="Q26" i="38"/>
  <c r="R26" i="38"/>
  <c r="D27" i="38"/>
  <c r="E27" i="38"/>
  <c r="F27" i="38"/>
  <c r="G27" i="38"/>
  <c r="H27" i="38"/>
  <c r="I27" i="38"/>
  <c r="J27" i="38"/>
  <c r="K27" i="38"/>
  <c r="L27" i="38"/>
  <c r="M27" i="38"/>
  <c r="N27" i="38"/>
  <c r="O27" i="38"/>
  <c r="P27" i="38"/>
  <c r="Q27" i="38"/>
  <c r="S27" i="38"/>
  <c r="D28" i="38"/>
  <c r="E28" i="38"/>
  <c r="F28" i="38"/>
  <c r="G28" i="38"/>
  <c r="H28" i="38"/>
  <c r="I28" i="38"/>
  <c r="J28" i="38"/>
  <c r="K28" i="38"/>
  <c r="L28" i="38"/>
  <c r="M28" i="38"/>
  <c r="N28" i="38"/>
  <c r="O28" i="38"/>
  <c r="P28" i="38"/>
  <c r="Q28" i="38"/>
  <c r="S28" i="38"/>
  <c r="D29" i="38"/>
  <c r="E29" i="38"/>
  <c r="F29" i="38"/>
  <c r="G29" i="38"/>
  <c r="H29" i="38"/>
  <c r="I29" i="38"/>
  <c r="J29" i="38"/>
  <c r="K29" i="38"/>
  <c r="L29" i="38"/>
  <c r="M29" i="38"/>
  <c r="N29" i="38"/>
  <c r="O29" i="38"/>
  <c r="P29" i="38"/>
  <c r="Q29" i="38"/>
  <c r="S29" i="38"/>
  <c r="D30" i="38"/>
  <c r="E30" i="38"/>
  <c r="F30" i="38"/>
  <c r="G30" i="38"/>
  <c r="H30" i="38"/>
  <c r="I30" i="38"/>
  <c r="J30" i="38"/>
  <c r="K30" i="38"/>
  <c r="L30" i="38"/>
  <c r="M30" i="38"/>
  <c r="N30" i="38"/>
  <c r="O30" i="38"/>
  <c r="P30" i="38"/>
  <c r="Q30" i="38"/>
  <c r="S30" i="38"/>
  <c r="E31" i="38"/>
  <c r="F31" i="38"/>
  <c r="G31" i="38"/>
  <c r="H31" i="38"/>
  <c r="I31" i="38"/>
  <c r="J31" i="38"/>
  <c r="K31" i="38"/>
  <c r="L31" i="38"/>
  <c r="M31" i="38"/>
  <c r="N31" i="38"/>
  <c r="O31" i="38"/>
  <c r="P31" i="38"/>
  <c r="Q31" i="38"/>
  <c r="S31" i="38"/>
  <c r="S32" i="38"/>
  <c r="S33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P34" i="38"/>
  <c r="Q34" i="38"/>
  <c r="S34" i="38"/>
  <c r="D35" i="38"/>
  <c r="E35" i="38"/>
  <c r="F35" i="38"/>
  <c r="G35" i="38"/>
  <c r="H35" i="38"/>
  <c r="I35" i="38"/>
  <c r="J35" i="38"/>
  <c r="K35" i="38"/>
  <c r="L35" i="38"/>
  <c r="M35" i="38"/>
  <c r="N35" i="38"/>
  <c r="O35" i="38"/>
  <c r="P35" i="38"/>
  <c r="Q35" i="38"/>
  <c r="S35" i="3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S36" i="38"/>
  <c r="E7" i="38"/>
  <c r="F7" i="38"/>
  <c r="G7" i="38"/>
  <c r="H7" i="38"/>
  <c r="I7" i="38"/>
  <c r="J7" i="38"/>
  <c r="K7" i="38"/>
  <c r="L7" i="38"/>
  <c r="M7" i="38"/>
  <c r="N7" i="38"/>
  <c r="O7" i="38"/>
  <c r="P7" i="38"/>
  <c r="Q7" i="38"/>
  <c r="R7" i="38"/>
  <c r="S7" i="38"/>
  <c r="E6" i="38"/>
  <c r="F6" i="38"/>
  <c r="G6" i="38"/>
  <c r="H6" i="38"/>
  <c r="I6" i="38"/>
  <c r="J6" i="38"/>
  <c r="K6" i="38"/>
  <c r="L6" i="38"/>
  <c r="M6" i="38"/>
  <c r="N6" i="38"/>
  <c r="O6" i="38"/>
  <c r="P6" i="38"/>
  <c r="Q6" i="38"/>
  <c r="R6" i="38"/>
  <c r="S6" i="38"/>
  <c r="D6" i="38"/>
  <c r="D7" i="38"/>
  <c r="B9" i="38"/>
  <c r="B12" i="38"/>
  <c r="B15" i="38"/>
  <c r="B18" i="38"/>
  <c r="B21" i="38"/>
  <c r="B24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7" i="38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BW13" i="37"/>
  <c r="BY13" i="37"/>
  <c r="BW14" i="37"/>
  <c r="BY14" i="37"/>
  <c r="BW15" i="37"/>
  <c r="BY15" i="37"/>
  <c r="BW16" i="37"/>
  <c r="BY16" i="37"/>
  <c r="BW17" i="37"/>
  <c r="BY17" i="37"/>
  <c r="BW18" i="37"/>
  <c r="BY18" i="37"/>
  <c r="BW19" i="37"/>
  <c r="BY19" i="37"/>
  <c r="BW20" i="37"/>
  <c r="BY20" i="37"/>
  <c r="BW21" i="37"/>
  <c r="BY21" i="37"/>
  <c r="BW22" i="37"/>
  <c r="BY22" i="37"/>
  <c r="BW23" i="37"/>
  <c r="BY23" i="37"/>
  <c r="BW24" i="37"/>
  <c r="BY24" i="37"/>
  <c r="BW25" i="37"/>
  <c r="BY25" i="37"/>
  <c r="BW26" i="37"/>
  <c r="BY26" i="37"/>
  <c r="BW27" i="37"/>
  <c r="BY27" i="37"/>
  <c r="BW28" i="37"/>
  <c r="BY28" i="37"/>
  <c r="BW29" i="37"/>
  <c r="BY29" i="37"/>
  <c r="BY12" i="37"/>
  <c r="BW12" i="37"/>
  <c r="BS13" i="37"/>
  <c r="BT13" i="37"/>
  <c r="BU13" i="37"/>
  <c r="BS14" i="37"/>
  <c r="BT14" i="37"/>
  <c r="BU14" i="37"/>
  <c r="BS15" i="37"/>
  <c r="BT15" i="37"/>
  <c r="BU15" i="37"/>
  <c r="BS16" i="37"/>
  <c r="BT16" i="37"/>
  <c r="BU16" i="37"/>
  <c r="BS17" i="37"/>
  <c r="BT17" i="37"/>
  <c r="BU17" i="37"/>
  <c r="BS18" i="37"/>
  <c r="BT18" i="37"/>
  <c r="BU18" i="37"/>
  <c r="BS19" i="37"/>
  <c r="BT19" i="37"/>
  <c r="BU19" i="37"/>
  <c r="BS20" i="37"/>
  <c r="BT20" i="37"/>
  <c r="BU20" i="37"/>
  <c r="BS21" i="37"/>
  <c r="BT21" i="37"/>
  <c r="BU21" i="37"/>
  <c r="BS22" i="37"/>
  <c r="BT22" i="37"/>
  <c r="BU22" i="37"/>
  <c r="BS23" i="37"/>
  <c r="BT23" i="37"/>
  <c r="BU23" i="37"/>
  <c r="BS24" i="37"/>
  <c r="BT24" i="37"/>
  <c r="BU24" i="37"/>
  <c r="BS25" i="37"/>
  <c r="BT25" i="37"/>
  <c r="BU25" i="37"/>
  <c r="BS26" i="37"/>
  <c r="BT26" i="37"/>
  <c r="BU26" i="37"/>
  <c r="BS27" i="37"/>
  <c r="BT27" i="37"/>
  <c r="BU27" i="37"/>
  <c r="BS28" i="37"/>
  <c r="BT28" i="37"/>
  <c r="BU28" i="37"/>
  <c r="BS29" i="37"/>
  <c r="BT29" i="37"/>
  <c r="BU29" i="37"/>
  <c r="BU12" i="37"/>
  <c r="BT12" i="37"/>
  <c r="BS12" i="37"/>
  <c r="BJ13" i="37"/>
  <c r="BK13" i="37"/>
  <c r="BL13" i="37"/>
  <c r="BM13" i="37"/>
  <c r="BN13" i="37"/>
  <c r="BO13" i="37"/>
  <c r="BP13" i="37"/>
  <c r="BQ13" i="37"/>
  <c r="BJ14" i="37"/>
  <c r="BK14" i="37"/>
  <c r="BL14" i="37"/>
  <c r="BM14" i="37"/>
  <c r="BN14" i="37"/>
  <c r="BO14" i="37"/>
  <c r="BP14" i="37"/>
  <c r="BQ14" i="37"/>
  <c r="BJ15" i="37"/>
  <c r="BK15" i="37"/>
  <c r="BL15" i="37"/>
  <c r="BM15" i="37"/>
  <c r="BN15" i="37"/>
  <c r="BO15" i="37"/>
  <c r="BP15" i="37"/>
  <c r="BQ15" i="37"/>
  <c r="BJ16" i="37"/>
  <c r="BK16" i="37"/>
  <c r="BL16" i="37"/>
  <c r="BM16" i="37"/>
  <c r="BN16" i="37"/>
  <c r="BO16" i="37"/>
  <c r="BP16" i="37"/>
  <c r="BQ16" i="37"/>
  <c r="BJ17" i="37"/>
  <c r="BK17" i="37"/>
  <c r="BL17" i="37"/>
  <c r="BM17" i="37"/>
  <c r="BN17" i="37"/>
  <c r="BO17" i="37"/>
  <c r="BP17" i="37"/>
  <c r="BQ17" i="37"/>
  <c r="BJ18" i="37"/>
  <c r="BK18" i="37"/>
  <c r="BL18" i="37"/>
  <c r="BM18" i="37"/>
  <c r="BN18" i="37"/>
  <c r="BO18" i="37"/>
  <c r="BP18" i="37"/>
  <c r="BQ18" i="37"/>
  <c r="BJ19" i="37"/>
  <c r="BK19" i="37"/>
  <c r="BL19" i="37"/>
  <c r="BM19" i="37"/>
  <c r="BN19" i="37"/>
  <c r="BO19" i="37"/>
  <c r="BP19" i="37"/>
  <c r="BQ19" i="37"/>
  <c r="BJ20" i="37"/>
  <c r="BK20" i="37"/>
  <c r="BL20" i="37"/>
  <c r="BM20" i="37"/>
  <c r="BN20" i="37"/>
  <c r="BO20" i="37"/>
  <c r="BP20" i="37"/>
  <c r="BQ20" i="37"/>
  <c r="BJ21" i="37"/>
  <c r="BK21" i="37"/>
  <c r="BL21" i="37"/>
  <c r="BM21" i="37"/>
  <c r="BN21" i="37"/>
  <c r="BO21" i="37"/>
  <c r="BP21" i="37"/>
  <c r="BQ21" i="37"/>
  <c r="BJ22" i="37"/>
  <c r="BK22" i="37"/>
  <c r="BL22" i="37"/>
  <c r="BM22" i="37"/>
  <c r="BN22" i="37"/>
  <c r="BO22" i="37"/>
  <c r="BP22" i="37"/>
  <c r="BQ22" i="37"/>
  <c r="BJ23" i="37"/>
  <c r="BK23" i="37"/>
  <c r="BL23" i="37"/>
  <c r="BM23" i="37"/>
  <c r="BN23" i="37"/>
  <c r="BO23" i="37"/>
  <c r="BP23" i="37"/>
  <c r="BQ23" i="37"/>
  <c r="BJ24" i="37"/>
  <c r="BK24" i="37"/>
  <c r="BL24" i="37"/>
  <c r="BM24" i="37"/>
  <c r="BN24" i="37"/>
  <c r="BO24" i="37"/>
  <c r="BP24" i="37"/>
  <c r="BQ24" i="37"/>
  <c r="BJ25" i="37"/>
  <c r="BK25" i="37"/>
  <c r="BL25" i="37"/>
  <c r="BM25" i="37"/>
  <c r="BN25" i="37"/>
  <c r="BO25" i="37"/>
  <c r="BP25" i="37"/>
  <c r="BQ25" i="37"/>
  <c r="BJ26" i="37"/>
  <c r="BK26" i="37"/>
  <c r="BL26" i="37"/>
  <c r="BM26" i="37"/>
  <c r="BN26" i="37"/>
  <c r="BO26" i="37"/>
  <c r="BP26" i="37"/>
  <c r="BQ26" i="37"/>
  <c r="BJ27" i="37"/>
  <c r="BK27" i="37"/>
  <c r="BL27" i="37"/>
  <c r="BM27" i="37"/>
  <c r="BN27" i="37"/>
  <c r="BO27" i="37"/>
  <c r="BP27" i="37"/>
  <c r="BQ27" i="37"/>
  <c r="BJ28" i="37"/>
  <c r="BK28" i="37"/>
  <c r="BL28" i="37"/>
  <c r="BM28" i="37"/>
  <c r="BN28" i="37"/>
  <c r="BO28" i="37"/>
  <c r="BP28" i="37"/>
  <c r="BQ28" i="37"/>
  <c r="BJ29" i="37"/>
  <c r="BK29" i="37"/>
  <c r="BL29" i="37"/>
  <c r="BM29" i="37"/>
  <c r="BN29" i="37"/>
  <c r="BO29" i="37"/>
  <c r="BP29" i="37"/>
  <c r="BQ29" i="37"/>
  <c r="BQ12" i="37"/>
  <c r="BP12" i="37"/>
  <c r="BO12" i="37"/>
  <c r="BN12" i="37"/>
  <c r="BM12" i="37"/>
  <c r="BL12" i="37"/>
  <c r="BK12" i="37"/>
  <c r="BJ12" i="37"/>
  <c r="BH13" i="37"/>
  <c r="BH14" i="37"/>
  <c r="BH15" i="37"/>
  <c r="BH16" i="37"/>
  <c r="BH17" i="37"/>
  <c r="BH18" i="37"/>
  <c r="BH19" i="37"/>
  <c r="BH20" i="37"/>
  <c r="BH21" i="37"/>
  <c r="BH22" i="37"/>
  <c r="BH23" i="37"/>
  <c r="BH24" i="37"/>
  <c r="BH25" i="37"/>
  <c r="BH26" i="37"/>
  <c r="BH27" i="37"/>
  <c r="BH28" i="37"/>
  <c r="BH29" i="37"/>
  <c r="BH30" i="37"/>
  <c r="BH12" i="37"/>
  <c r="BF13" i="37"/>
  <c r="BF14" i="37"/>
  <c r="BF15" i="37"/>
  <c r="BF16" i="37"/>
  <c r="BF17" i="37"/>
  <c r="BF18" i="37"/>
  <c r="BF19" i="37"/>
  <c r="BF20" i="37"/>
  <c r="BF21" i="37"/>
  <c r="BF22" i="37"/>
  <c r="BF23" i="37"/>
  <c r="BF24" i="37"/>
  <c r="BF25" i="37"/>
  <c r="BF26" i="37"/>
  <c r="BF27" i="37"/>
  <c r="BF28" i="37"/>
  <c r="BF29" i="37"/>
  <c r="BF12" i="37"/>
  <c r="BD13" i="37"/>
  <c r="BD14" i="37"/>
  <c r="BD15" i="37"/>
  <c r="BD16" i="37"/>
  <c r="BD17" i="37"/>
  <c r="BD18" i="37"/>
  <c r="BD19" i="37"/>
  <c r="BD20" i="37"/>
  <c r="BD21" i="37"/>
  <c r="BD22" i="37"/>
  <c r="BD23" i="37"/>
  <c r="BD24" i="37"/>
  <c r="BD25" i="37"/>
  <c r="BD26" i="37"/>
  <c r="BD27" i="37"/>
  <c r="BD28" i="37"/>
  <c r="BD29" i="37"/>
  <c r="BD12" i="37"/>
  <c r="AZ13" i="37"/>
  <c r="BA13" i="37"/>
  <c r="AZ14" i="37"/>
  <c r="BA14" i="37"/>
  <c r="AZ15" i="37"/>
  <c r="BA15" i="37"/>
  <c r="AZ16" i="37"/>
  <c r="BA16" i="37"/>
  <c r="AZ17" i="37"/>
  <c r="BA17" i="37"/>
  <c r="AZ18" i="37"/>
  <c r="BA18" i="37"/>
  <c r="AZ19" i="37"/>
  <c r="BA19" i="37"/>
  <c r="AZ20" i="37"/>
  <c r="BA20" i="37"/>
  <c r="AZ21" i="37"/>
  <c r="BA21" i="37"/>
  <c r="AZ22" i="37"/>
  <c r="BA22" i="37"/>
  <c r="AZ23" i="37"/>
  <c r="BA23" i="37"/>
  <c r="AZ24" i="37"/>
  <c r="BA24" i="37"/>
  <c r="AZ25" i="37"/>
  <c r="BA25" i="37"/>
  <c r="AZ26" i="37"/>
  <c r="BA26" i="37"/>
  <c r="AZ27" i="37"/>
  <c r="BA27" i="37"/>
  <c r="AZ28" i="37"/>
  <c r="BA28" i="37"/>
  <c r="AZ29" i="37"/>
  <c r="BA29" i="37"/>
  <c r="AZ12" i="37"/>
  <c r="BA12" i="37"/>
  <c r="BA8" i="37"/>
  <c r="AZ9" i="37"/>
  <c r="AZ8" i="37"/>
  <c r="AK13" i="37"/>
  <c r="AK14" i="37"/>
  <c r="AK15" i="37"/>
  <c r="AK16" i="37"/>
  <c r="AK17" i="37"/>
  <c r="AK18" i="37"/>
  <c r="AK19" i="37"/>
  <c r="AK20" i="37"/>
  <c r="AK21" i="37"/>
  <c r="AK22" i="37"/>
  <c r="AK23" i="37"/>
  <c r="AK24" i="37"/>
  <c r="AK25" i="37"/>
  <c r="AK26" i="37"/>
  <c r="AK27" i="37"/>
  <c r="AK28" i="37"/>
  <c r="AH13" i="37"/>
  <c r="AH14" i="37"/>
  <c r="AH15" i="37"/>
  <c r="AH16" i="37"/>
  <c r="AH17" i="37"/>
  <c r="AH18" i="37"/>
  <c r="AH19" i="37"/>
  <c r="AH20" i="37"/>
  <c r="AH21" i="37"/>
  <c r="AH22" i="37"/>
  <c r="AH23" i="37"/>
  <c r="AH24" i="37"/>
  <c r="AH25" i="37"/>
  <c r="AH26" i="37"/>
  <c r="AH27" i="37"/>
  <c r="AH28" i="37"/>
  <c r="AD34" i="37"/>
  <c r="AD35" i="37"/>
  <c r="AD36" i="37"/>
  <c r="AD37" i="37"/>
  <c r="AD38" i="37"/>
  <c r="AD40" i="37"/>
  <c r="AD41" i="37"/>
  <c r="AD42" i="37"/>
  <c r="AD43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M13" i="35"/>
  <c r="AM14" i="35"/>
  <c r="AM15" i="35"/>
  <c r="AM16" i="35"/>
  <c r="AM17" i="35"/>
  <c r="AM18" i="35"/>
  <c r="AM19" i="35"/>
  <c r="AM20" i="35"/>
  <c r="AM21" i="35"/>
  <c r="AM22" i="35"/>
  <c r="AM23" i="35"/>
  <c r="AM24" i="35"/>
  <c r="AM25" i="35"/>
  <c r="AM26" i="35"/>
  <c r="AM27" i="35"/>
  <c r="AM28" i="35"/>
  <c r="AM29" i="35"/>
  <c r="AM30" i="35"/>
  <c r="AM31" i="35"/>
  <c r="AM32" i="35"/>
  <c r="AM33" i="35"/>
  <c r="AM34" i="35"/>
  <c r="AM35" i="35"/>
  <c r="AM37" i="35"/>
  <c r="AM38" i="35"/>
  <c r="AM39" i="35"/>
  <c r="AM40" i="35"/>
  <c r="AM41" i="35"/>
  <c r="AM42" i="35"/>
  <c r="AM43" i="35"/>
  <c r="AM44" i="35"/>
  <c r="AM45" i="35"/>
  <c r="AM46" i="35"/>
  <c r="AM47" i="35"/>
  <c r="AM48" i="35"/>
  <c r="AM49" i="35"/>
  <c r="AM50" i="35"/>
  <c r="AM51" i="35"/>
  <c r="AM52" i="35"/>
  <c r="AM53" i="35"/>
  <c r="AM54" i="35"/>
  <c r="AM55" i="35"/>
  <c r="AM56" i="35"/>
  <c r="AM57" i="35"/>
  <c r="AM58" i="35"/>
  <c r="AM59" i="35"/>
  <c r="AM60" i="35"/>
  <c r="AM61" i="35"/>
  <c r="AM62" i="35"/>
  <c r="AM63" i="35"/>
  <c r="AM64" i="35"/>
  <c r="AM65" i="35"/>
  <c r="AM66" i="35"/>
  <c r="AM67" i="35"/>
  <c r="AM68" i="35"/>
  <c r="AF13" i="35"/>
  <c r="AF14" i="35"/>
  <c r="AF15" i="35"/>
  <c r="AF16" i="35"/>
  <c r="AF17" i="35"/>
  <c r="AF18" i="35"/>
  <c r="AF19" i="35"/>
  <c r="AF20" i="35"/>
  <c r="AF21" i="35"/>
  <c r="AF22" i="35"/>
  <c r="AF23" i="35"/>
  <c r="AF24" i="35"/>
  <c r="AF25" i="35"/>
  <c r="AF26" i="35"/>
  <c r="AF27" i="35"/>
  <c r="AF28" i="35"/>
  <c r="AF29" i="35"/>
  <c r="AF30" i="35"/>
  <c r="AF31" i="35"/>
  <c r="AF32" i="35"/>
  <c r="AF33" i="35"/>
  <c r="AF34" i="35"/>
  <c r="AF35" i="35"/>
  <c r="AF36" i="35"/>
  <c r="AF37" i="35"/>
  <c r="AF38" i="35"/>
  <c r="AF39" i="35"/>
  <c r="AF40" i="35"/>
  <c r="AF41" i="35"/>
  <c r="AF42" i="35"/>
  <c r="AF43" i="35"/>
  <c r="AF44" i="35"/>
  <c r="AF45" i="35"/>
  <c r="AF46" i="35"/>
  <c r="AF47" i="35"/>
  <c r="AF48" i="35"/>
  <c r="AF49" i="35"/>
  <c r="AF50" i="35"/>
  <c r="AF51" i="35"/>
  <c r="AF52" i="35"/>
  <c r="AF53" i="35"/>
  <c r="AF54" i="35"/>
  <c r="AF55" i="35"/>
  <c r="AF56" i="35"/>
  <c r="AF57" i="35"/>
  <c r="AF58" i="35"/>
  <c r="AF59" i="35"/>
  <c r="AF60" i="35"/>
  <c r="AF61" i="35"/>
  <c r="AF62" i="35"/>
  <c r="AF63" i="35"/>
  <c r="AF64" i="35"/>
  <c r="AF65" i="35"/>
  <c r="AF66" i="35"/>
  <c r="AF67" i="35"/>
  <c r="AF68" i="35"/>
  <c r="AF69" i="35"/>
  <c r="AF12" i="35"/>
  <c r="R9" i="26"/>
  <c r="S9" i="26"/>
  <c r="T9" i="26"/>
  <c r="U9" i="26"/>
  <c r="R10" i="26"/>
  <c r="S10" i="26"/>
  <c r="T10" i="26"/>
  <c r="U10" i="26"/>
  <c r="R11" i="26"/>
  <c r="S11" i="26"/>
  <c r="T11" i="26"/>
  <c r="U11" i="26"/>
  <c r="R12" i="26"/>
  <c r="S12" i="26"/>
  <c r="T12" i="26"/>
  <c r="U12" i="26"/>
  <c r="R13" i="26"/>
  <c r="S13" i="26"/>
  <c r="T13" i="26"/>
  <c r="U13" i="26"/>
  <c r="R14" i="26"/>
  <c r="S14" i="26"/>
  <c r="T14" i="26"/>
  <c r="U14" i="26"/>
  <c r="R15" i="26"/>
  <c r="S15" i="26"/>
  <c r="T15" i="26"/>
  <c r="U15" i="26"/>
  <c r="R16" i="26"/>
  <c r="S16" i="26"/>
  <c r="T16" i="26"/>
  <c r="U16" i="26"/>
  <c r="R17" i="26"/>
  <c r="S17" i="26"/>
  <c r="T17" i="26"/>
  <c r="U17" i="26"/>
  <c r="R18" i="26"/>
  <c r="S18" i="26"/>
  <c r="T18" i="26"/>
  <c r="U18" i="26"/>
  <c r="R19" i="26"/>
  <c r="S19" i="26"/>
  <c r="T19" i="26"/>
  <c r="U19" i="26"/>
  <c r="R20" i="26"/>
  <c r="S20" i="26"/>
  <c r="T20" i="26"/>
  <c r="U20" i="26"/>
  <c r="R21" i="26"/>
  <c r="S21" i="26"/>
  <c r="T21" i="26"/>
  <c r="U21" i="26"/>
  <c r="R22" i="26"/>
  <c r="S22" i="26"/>
  <c r="T22" i="26"/>
  <c r="U22" i="26"/>
  <c r="R23" i="26"/>
  <c r="S23" i="26"/>
  <c r="T23" i="26"/>
  <c r="U23" i="26"/>
  <c r="R24" i="26"/>
  <c r="S24" i="26"/>
  <c r="T24" i="26"/>
  <c r="U24" i="26"/>
  <c r="R25" i="26"/>
  <c r="S25" i="26"/>
  <c r="T25" i="26"/>
  <c r="U25" i="26"/>
  <c r="R26" i="26"/>
  <c r="S26" i="26"/>
  <c r="T26" i="26"/>
  <c r="U26" i="26"/>
  <c r="R8" i="26"/>
  <c r="S8" i="26"/>
  <c r="T8" i="26"/>
  <c r="U8" i="26"/>
  <c r="D6" i="26"/>
  <c r="E6" i="26"/>
  <c r="F6" i="26"/>
  <c r="G6" i="26"/>
  <c r="H6" i="26"/>
  <c r="I6" i="26"/>
  <c r="J6" i="26"/>
  <c r="K6" i="26"/>
  <c r="L6" i="26"/>
  <c r="M6" i="26"/>
  <c r="N6" i="26"/>
  <c r="O6" i="26"/>
  <c r="P6" i="26"/>
  <c r="Q6" i="26"/>
  <c r="R6" i="26"/>
  <c r="S6" i="26"/>
  <c r="T6" i="26"/>
  <c r="U6" i="26"/>
  <c r="C6" i="26"/>
  <c r="DB12" i="28"/>
  <c r="DB13" i="28"/>
  <c r="DB14" i="28"/>
  <c r="DB15" i="28"/>
  <c r="DB16" i="28"/>
  <c r="DB17" i="28"/>
  <c r="DB18" i="28"/>
  <c r="DB19" i="28"/>
  <c r="DB20" i="28"/>
  <c r="DB21" i="28"/>
  <c r="DB22" i="28"/>
  <c r="DB23" i="28"/>
  <c r="DB24" i="28"/>
  <c r="DB25" i="28"/>
  <c r="DB26" i="28"/>
  <c r="DB27" i="28"/>
  <c r="DB28" i="28"/>
  <c r="DB29" i="28"/>
  <c r="DB30" i="28"/>
  <c r="DB31" i="28"/>
  <c r="DB32" i="28"/>
  <c r="DB11" i="28"/>
  <c r="DA12" i="28"/>
  <c r="DA13" i="28"/>
  <c r="DA14" i="28"/>
  <c r="DA15" i="28"/>
  <c r="DA16" i="28"/>
  <c r="DA17" i="28"/>
  <c r="DA18" i="28"/>
  <c r="DA19" i="28"/>
  <c r="DA20" i="28"/>
  <c r="DA21" i="28"/>
  <c r="DA22" i="28"/>
  <c r="DA23" i="28"/>
  <c r="DA24" i="28"/>
  <c r="DA25" i="28"/>
  <c r="DA26" i="28"/>
  <c r="DA27" i="28"/>
  <c r="DA28" i="28"/>
  <c r="DA29" i="28"/>
  <c r="DA30" i="28"/>
  <c r="DA31" i="28"/>
  <c r="DA32" i="28"/>
  <c r="DA11" i="28"/>
  <c r="CZ12" i="28"/>
  <c r="CZ13" i="28"/>
  <c r="CZ14" i="28"/>
  <c r="CZ15" i="28"/>
  <c r="CZ16" i="28"/>
  <c r="CZ17" i="28"/>
  <c r="CZ18" i="28"/>
  <c r="CZ19" i="28"/>
  <c r="CZ20" i="28"/>
  <c r="CZ21" i="28"/>
  <c r="CZ22" i="28"/>
  <c r="CZ23" i="28"/>
  <c r="CZ24" i="28"/>
  <c r="CZ25" i="28"/>
  <c r="CZ26" i="28"/>
  <c r="CZ27" i="28"/>
  <c r="CZ28" i="28"/>
  <c r="CZ29" i="28"/>
  <c r="CZ30" i="28"/>
  <c r="CZ31" i="28"/>
  <c r="CZ32" i="28"/>
  <c r="CZ11" i="28"/>
  <c r="CY12" i="28"/>
  <c r="CY13" i="28"/>
  <c r="CY14" i="28"/>
  <c r="CY15" i="28"/>
  <c r="CY16" i="28"/>
  <c r="CY17" i="28"/>
  <c r="CY18" i="28"/>
  <c r="CY19" i="28"/>
  <c r="CY20" i="28"/>
  <c r="CY21" i="28"/>
  <c r="CY22" i="28"/>
  <c r="CY23" i="28"/>
  <c r="CY24" i="28"/>
  <c r="CY25" i="28"/>
  <c r="CY26" i="28"/>
  <c r="CY27" i="28"/>
  <c r="CY28" i="28"/>
  <c r="CY29" i="28"/>
  <c r="CY30" i="28"/>
  <c r="CY31" i="28"/>
  <c r="CY32" i="28"/>
  <c r="CY11" i="28"/>
  <c r="CX12" i="28"/>
  <c r="CX13" i="28"/>
  <c r="CX14" i="28"/>
  <c r="CX15" i="28"/>
  <c r="CX16" i="28"/>
  <c r="CX17" i="28"/>
  <c r="CX18" i="28"/>
  <c r="CX19" i="28"/>
  <c r="CX20" i="28"/>
  <c r="CX21" i="28"/>
  <c r="CX22" i="28"/>
  <c r="CX23" i="28"/>
  <c r="CX24" i="28"/>
  <c r="CX25" i="28"/>
  <c r="CX26" i="28"/>
  <c r="CX27" i="28"/>
  <c r="CX28" i="28"/>
  <c r="CX29" i="28"/>
  <c r="CX30" i="28"/>
  <c r="CX31" i="28"/>
  <c r="CX32" i="28"/>
  <c r="CX11" i="28"/>
  <c r="CW12" i="28"/>
  <c r="CW13" i="28"/>
  <c r="CW14" i="28"/>
  <c r="CW15" i="28"/>
  <c r="CW16" i="28"/>
  <c r="CW17" i="28"/>
  <c r="CW18" i="28"/>
  <c r="CW19" i="28"/>
  <c r="CW20" i="28"/>
  <c r="CW21" i="28"/>
  <c r="CW22" i="28"/>
  <c r="CW23" i="28"/>
  <c r="CW24" i="28"/>
  <c r="CW25" i="28"/>
  <c r="CW26" i="28"/>
  <c r="CW27" i="28"/>
  <c r="CW28" i="28"/>
  <c r="CW29" i="28"/>
  <c r="CW30" i="28"/>
  <c r="CW31" i="28"/>
  <c r="CW32" i="28"/>
  <c r="CW11" i="28"/>
  <c r="CV12" i="28"/>
  <c r="CV13" i="28"/>
  <c r="CV14" i="28"/>
  <c r="CV15" i="28"/>
  <c r="CV16" i="28"/>
  <c r="CV17" i="28"/>
  <c r="CV18" i="28"/>
  <c r="CV19" i="28"/>
  <c r="CV20" i="28"/>
  <c r="CV21" i="28"/>
  <c r="CV22" i="28"/>
  <c r="CV23" i="28"/>
  <c r="CV24" i="28"/>
  <c r="CV25" i="28"/>
  <c r="CV26" i="28"/>
  <c r="CV27" i="28"/>
  <c r="CV28" i="28"/>
  <c r="CV29" i="28"/>
  <c r="CV30" i="28"/>
  <c r="CV31" i="28"/>
  <c r="CV32" i="28"/>
  <c r="CV11" i="28"/>
  <c r="CU12" i="28"/>
  <c r="CU13" i="28"/>
  <c r="CU14" i="28"/>
  <c r="CU15" i="28"/>
  <c r="CU16" i="28"/>
  <c r="CU17" i="28"/>
  <c r="CU18" i="28"/>
  <c r="CU19" i="28"/>
  <c r="CU20" i="28"/>
  <c r="CU21" i="28"/>
  <c r="CU22" i="28"/>
  <c r="CU23" i="28"/>
  <c r="CU24" i="28"/>
  <c r="CU25" i="28"/>
  <c r="CU26" i="28"/>
  <c r="CU27" i="28"/>
  <c r="CU28" i="28"/>
  <c r="CU29" i="28"/>
  <c r="CU30" i="28"/>
  <c r="CU31" i="28"/>
  <c r="CU32" i="28"/>
  <c r="CU11" i="28"/>
  <c r="CT12" i="28"/>
  <c r="CT13" i="28"/>
  <c r="CT14" i="28"/>
  <c r="CT15" i="28"/>
  <c r="CT16" i="28"/>
  <c r="CT17" i="28"/>
  <c r="CT18" i="28"/>
  <c r="CT19" i="28"/>
  <c r="CT20" i="28"/>
  <c r="CT21" i="28"/>
  <c r="CT22" i="28"/>
  <c r="CT23" i="28"/>
  <c r="CT24" i="28"/>
  <c r="CT25" i="28"/>
  <c r="CT26" i="28"/>
  <c r="CT27" i="28"/>
  <c r="CT28" i="28"/>
  <c r="CT29" i="28"/>
  <c r="CT30" i="28"/>
  <c r="CT31" i="28"/>
  <c r="CT32" i="28"/>
  <c r="CT11" i="28"/>
  <c r="CS12" i="28"/>
  <c r="CS13" i="28"/>
  <c r="CS14" i="28"/>
  <c r="CS15" i="28"/>
  <c r="CS16" i="28"/>
  <c r="CS17" i="28"/>
  <c r="CS18" i="28"/>
  <c r="CS19" i="28"/>
  <c r="CS20" i="28"/>
  <c r="CS21" i="28"/>
  <c r="CS22" i="28"/>
  <c r="CS23" i="28"/>
  <c r="CS24" i="28"/>
  <c r="CS25" i="28"/>
  <c r="CS26" i="28"/>
  <c r="CS27" i="28"/>
  <c r="CS28" i="28"/>
  <c r="CS29" i="28"/>
  <c r="CS30" i="28"/>
  <c r="CS31" i="28"/>
  <c r="CS32" i="28"/>
  <c r="CS11" i="28"/>
  <c r="CR12" i="28"/>
  <c r="CR13" i="28"/>
  <c r="CR14" i="28"/>
  <c r="CR15" i="28"/>
  <c r="CR16" i="28"/>
  <c r="CR17" i="28"/>
  <c r="CR18" i="28"/>
  <c r="CR19" i="28"/>
  <c r="CR20" i="28"/>
  <c r="CR21" i="28"/>
  <c r="CR22" i="28"/>
  <c r="CR23" i="28"/>
  <c r="CR24" i="28"/>
  <c r="CR25" i="28"/>
  <c r="CR26" i="28"/>
  <c r="CR27" i="28"/>
  <c r="CR28" i="28"/>
  <c r="CR29" i="28"/>
  <c r="CR30" i="28"/>
  <c r="CR31" i="28"/>
  <c r="CR32" i="28"/>
  <c r="CR11" i="28"/>
  <c r="CQ12" i="28"/>
  <c r="CQ13" i="28"/>
  <c r="CQ14" i="28"/>
  <c r="CQ15" i="28"/>
  <c r="CQ16" i="28"/>
  <c r="CQ17" i="28"/>
  <c r="CQ18" i="28"/>
  <c r="CQ19" i="28"/>
  <c r="CQ20" i="28"/>
  <c r="CQ21" i="28"/>
  <c r="CQ22" i="28"/>
  <c r="CQ23" i="28"/>
  <c r="CQ24" i="28"/>
  <c r="CQ25" i="28"/>
  <c r="CQ26" i="28"/>
  <c r="CQ27" i="28"/>
  <c r="CQ28" i="28"/>
  <c r="CQ29" i="28"/>
  <c r="CQ30" i="28"/>
  <c r="CQ31" i="28"/>
  <c r="CQ32" i="28"/>
  <c r="CQ11" i="28"/>
  <c r="CP12" i="28"/>
  <c r="CP13" i="28"/>
  <c r="CP14" i="28"/>
  <c r="CP15" i="28"/>
  <c r="CP16" i="28"/>
  <c r="CP17" i="28"/>
  <c r="CP18" i="28"/>
  <c r="CP19" i="28"/>
  <c r="CP20" i="28"/>
  <c r="CP21" i="28"/>
  <c r="CP22" i="28"/>
  <c r="CP23" i="28"/>
  <c r="CP24" i="28"/>
  <c r="CP25" i="28"/>
  <c r="CP26" i="28"/>
  <c r="CP27" i="28"/>
  <c r="CP28" i="28"/>
  <c r="CP29" i="28"/>
  <c r="CP30" i="28"/>
  <c r="CP31" i="28"/>
  <c r="CP32" i="28"/>
  <c r="CP11" i="28"/>
  <c r="CO12" i="28"/>
  <c r="CO13" i="28"/>
  <c r="CO14" i="28"/>
  <c r="CO15" i="28"/>
  <c r="CO16" i="28"/>
  <c r="CO17" i="28"/>
  <c r="CO18" i="28"/>
  <c r="CO19" i="28"/>
  <c r="CO20" i="28"/>
  <c r="CO21" i="28"/>
  <c r="CO22" i="28"/>
  <c r="CO23" i="28"/>
  <c r="CO24" i="28"/>
  <c r="CO25" i="28"/>
  <c r="CO26" i="28"/>
  <c r="CO27" i="28"/>
  <c r="CO28" i="28"/>
  <c r="CO29" i="28"/>
  <c r="CO30" i="28"/>
  <c r="CO31" i="28"/>
  <c r="CO32" i="28"/>
  <c r="CO11" i="28"/>
  <c r="CM12" i="28"/>
  <c r="CM13" i="28"/>
  <c r="CM14" i="28"/>
  <c r="CM15" i="28"/>
  <c r="CM16" i="28"/>
  <c r="CM17" i="28"/>
  <c r="CM18" i="28"/>
  <c r="CM19" i="28"/>
  <c r="CM20" i="28"/>
  <c r="CM21" i="28"/>
  <c r="CM22" i="28"/>
  <c r="CM23" i="28"/>
  <c r="CM24" i="28"/>
  <c r="CM25" i="28"/>
  <c r="CM26" i="28"/>
  <c r="CM27" i="28"/>
  <c r="CM28" i="28"/>
  <c r="CM29" i="28"/>
  <c r="CM30" i="28"/>
  <c r="CM31" i="28"/>
  <c r="CM32" i="28"/>
  <c r="CM11" i="28"/>
  <c r="CL12" i="28"/>
  <c r="CL13" i="28"/>
  <c r="CL14" i="28"/>
  <c r="CL15" i="28"/>
  <c r="CL16" i="28"/>
  <c r="CL17" i="28"/>
  <c r="CL18" i="28"/>
  <c r="CL19" i="28"/>
  <c r="CL20" i="28"/>
  <c r="CL21" i="28"/>
  <c r="CL22" i="28"/>
  <c r="CL23" i="28"/>
  <c r="CL24" i="28"/>
  <c r="CL25" i="28"/>
  <c r="CL26" i="28"/>
  <c r="CL27" i="28"/>
  <c r="CL28" i="28"/>
  <c r="CL29" i="28"/>
  <c r="CL30" i="28"/>
  <c r="CL31" i="28"/>
  <c r="CL32" i="28"/>
  <c r="CL11" i="28"/>
  <c r="CJ12" i="28"/>
  <c r="CJ13" i="28"/>
  <c r="CJ14" i="28"/>
  <c r="CJ15" i="28"/>
  <c r="CJ16" i="28"/>
  <c r="CJ17" i="28"/>
  <c r="CJ18" i="28"/>
  <c r="CJ19" i="28"/>
  <c r="CJ20" i="28"/>
  <c r="CJ21" i="28"/>
  <c r="CJ22" i="28"/>
  <c r="CJ23" i="28"/>
  <c r="CJ24" i="28"/>
  <c r="CJ25" i="28"/>
  <c r="CJ26" i="28"/>
  <c r="CJ27" i="28"/>
  <c r="CJ28" i="28"/>
  <c r="CJ29" i="28"/>
  <c r="CJ30" i="28"/>
  <c r="CJ31" i="28"/>
  <c r="CJ32" i="28"/>
  <c r="CJ11" i="28"/>
  <c r="CI12" i="28"/>
  <c r="CI13" i="28"/>
  <c r="CI14" i="28"/>
  <c r="CI15" i="28"/>
  <c r="CI16" i="28"/>
  <c r="CI17" i="28"/>
  <c r="CI18" i="28"/>
  <c r="CI19" i="28"/>
  <c r="CI20" i="28"/>
  <c r="CI21" i="28"/>
  <c r="CI22" i="28"/>
  <c r="CI23" i="28"/>
  <c r="CI24" i="28"/>
  <c r="CI25" i="28"/>
  <c r="CI26" i="28"/>
  <c r="CI27" i="28"/>
  <c r="CI28" i="28"/>
  <c r="CI29" i="28"/>
  <c r="CI30" i="28"/>
  <c r="CI31" i="28"/>
  <c r="CI32" i="28"/>
  <c r="CI11" i="28"/>
  <c r="CH12" i="28"/>
  <c r="CH13" i="28"/>
  <c r="CH14" i="28"/>
  <c r="CH15" i="28"/>
  <c r="CH16" i="28"/>
  <c r="CH17" i="28"/>
  <c r="CH18" i="28"/>
  <c r="CH19" i="28"/>
  <c r="CH20" i="28"/>
  <c r="CH21" i="28"/>
  <c r="CH22" i="28"/>
  <c r="CH23" i="28"/>
  <c r="CH24" i="28"/>
  <c r="CH25" i="28"/>
  <c r="CH26" i="28"/>
  <c r="CH27" i="28"/>
  <c r="CH28" i="28"/>
  <c r="CH29" i="28"/>
  <c r="CH30" i="28"/>
  <c r="CH31" i="28"/>
  <c r="CH32" i="28"/>
  <c r="CH11" i="28"/>
  <c r="CG12" i="28"/>
  <c r="CG13" i="28"/>
  <c r="CG14" i="28"/>
  <c r="CG15" i="28"/>
  <c r="CG16" i="28"/>
  <c r="CG17" i="28"/>
  <c r="CG18" i="28"/>
  <c r="CG19" i="28"/>
  <c r="CG20" i="28"/>
  <c r="CG21" i="28"/>
  <c r="CG22" i="28"/>
  <c r="CG23" i="28"/>
  <c r="CG24" i="28"/>
  <c r="CG25" i="28"/>
  <c r="CG26" i="28"/>
  <c r="CG27" i="28"/>
  <c r="CG28" i="28"/>
  <c r="CG29" i="28"/>
  <c r="CG30" i="28"/>
  <c r="CG31" i="28"/>
  <c r="CG32" i="28"/>
  <c r="CG11" i="28"/>
  <c r="CF12" i="28"/>
  <c r="CF13" i="28"/>
  <c r="CF14" i="28"/>
  <c r="CF15" i="28"/>
  <c r="CF16" i="28"/>
  <c r="CF17" i="28"/>
  <c r="CF18" i="28"/>
  <c r="CF19" i="28"/>
  <c r="CF20" i="28"/>
  <c r="CF21" i="28"/>
  <c r="CF22" i="28"/>
  <c r="CF23" i="28"/>
  <c r="CF24" i="28"/>
  <c r="CF25" i="28"/>
  <c r="CF26" i="28"/>
  <c r="CF27" i="28"/>
  <c r="CF28" i="28"/>
  <c r="CF29" i="28"/>
  <c r="CF30" i="28"/>
  <c r="CF31" i="28"/>
  <c r="CF32" i="28"/>
  <c r="CF11" i="28"/>
  <c r="CE12" i="28"/>
  <c r="CE13" i="28"/>
  <c r="CE14" i="28"/>
  <c r="CE15" i="28"/>
  <c r="CE16" i="28"/>
  <c r="CE17" i="28"/>
  <c r="CE18" i="28"/>
  <c r="CE19" i="28"/>
  <c r="CE20" i="28"/>
  <c r="CE21" i="28"/>
  <c r="CE22" i="28"/>
  <c r="CE23" i="28"/>
  <c r="CE24" i="28"/>
  <c r="CE25" i="28"/>
  <c r="CE26" i="28"/>
  <c r="CE27" i="28"/>
  <c r="CE28" i="28"/>
  <c r="CE29" i="28"/>
  <c r="CE30" i="28"/>
  <c r="CE31" i="28"/>
  <c r="CE32" i="28"/>
  <c r="CE11" i="28"/>
  <c r="CD12" i="28"/>
  <c r="CD13" i="28"/>
  <c r="CD14" i="28"/>
  <c r="CD15" i="28"/>
  <c r="CD16" i="28"/>
  <c r="CD17" i="28"/>
  <c r="CD18" i="28"/>
  <c r="CD19" i="28"/>
  <c r="CD20" i="28"/>
  <c r="CD21" i="28"/>
  <c r="CD22" i="28"/>
  <c r="CD23" i="28"/>
  <c r="CD24" i="28"/>
  <c r="CD25" i="28"/>
  <c r="CD26" i="28"/>
  <c r="CD27" i="28"/>
  <c r="CD28" i="28"/>
  <c r="CD29" i="28"/>
  <c r="CD30" i="28"/>
  <c r="CD31" i="28"/>
  <c r="CD32" i="28"/>
  <c r="CD11" i="28"/>
  <c r="CC12" i="28"/>
  <c r="CC13" i="28"/>
  <c r="CC14" i="28"/>
  <c r="CC15" i="28"/>
  <c r="CC16" i="28"/>
  <c r="CC17" i="28"/>
  <c r="CC18" i="28"/>
  <c r="CC19" i="28"/>
  <c r="CC20" i="28"/>
  <c r="CC21" i="28"/>
  <c r="CC22" i="28"/>
  <c r="CC23" i="28"/>
  <c r="CC24" i="28"/>
  <c r="CC25" i="28"/>
  <c r="CC26" i="28"/>
  <c r="CC27" i="28"/>
  <c r="CC28" i="28"/>
  <c r="CC29" i="28"/>
  <c r="CC30" i="28"/>
  <c r="CC31" i="28"/>
  <c r="CC32" i="28"/>
  <c r="CC11" i="28"/>
  <c r="AD12" i="28"/>
  <c r="AD13" i="28"/>
  <c r="AD14" i="28"/>
  <c r="AD15" i="28"/>
  <c r="AD16" i="28"/>
  <c r="AD17" i="28"/>
  <c r="AD18" i="28"/>
  <c r="AD19" i="28"/>
  <c r="AD20" i="28"/>
  <c r="AD21" i="28"/>
  <c r="AD22" i="28"/>
  <c r="AD23" i="28"/>
  <c r="AD24" i="28"/>
  <c r="AD25" i="28"/>
  <c r="AD26" i="28"/>
  <c r="AD27" i="28"/>
  <c r="AD28" i="28"/>
  <c r="AD29" i="28"/>
  <c r="AD30" i="28"/>
  <c r="AD31" i="28"/>
  <c r="AD32" i="28"/>
  <c r="AD11" i="28"/>
  <c r="CA12" i="28"/>
  <c r="CA13" i="28"/>
  <c r="CA14" i="28"/>
  <c r="CA15" i="28"/>
  <c r="CA16" i="28"/>
  <c r="CA17" i="28"/>
  <c r="CA18" i="28"/>
  <c r="CA19" i="28"/>
  <c r="CA20" i="28"/>
  <c r="CA21" i="28"/>
  <c r="CA22" i="28"/>
  <c r="CA23" i="28"/>
  <c r="CA24" i="28"/>
  <c r="CA25" i="28"/>
  <c r="CA26" i="28"/>
  <c r="CA27" i="28"/>
  <c r="CA28" i="28"/>
  <c r="CA29" i="28"/>
  <c r="CA30" i="28"/>
  <c r="CA31" i="28"/>
  <c r="CA32" i="28"/>
  <c r="CA11" i="28"/>
  <c r="BY12" i="28"/>
  <c r="BY13" i="28"/>
  <c r="BY14" i="28"/>
  <c r="BY15" i="28"/>
  <c r="BY16" i="28"/>
  <c r="BY17" i="28"/>
  <c r="BY18" i="28"/>
  <c r="BY19" i="28"/>
  <c r="BY20" i="28"/>
  <c r="BY21" i="28"/>
  <c r="BY22" i="28"/>
  <c r="BY23" i="28"/>
  <c r="BY24" i="28"/>
  <c r="BY25" i="28"/>
  <c r="BY26" i="28"/>
  <c r="BY27" i="28"/>
  <c r="BY28" i="28"/>
  <c r="BY29" i="28"/>
  <c r="BY30" i="28"/>
  <c r="BY31" i="28"/>
  <c r="BY32" i="28"/>
  <c r="BY11" i="28"/>
  <c r="BW12" i="28"/>
  <c r="BW13" i="28"/>
  <c r="BW14" i="28"/>
  <c r="BW15" i="28"/>
  <c r="BW16" i="28"/>
  <c r="BW17" i="28"/>
  <c r="BW18" i="28"/>
  <c r="BW19" i="28"/>
  <c r="BW20" i="28"/>
  <c r="BW21" i="28"/>
  <c r="BW22" i="28"/>
  <c r="BW23" i="28"/>
  <c r="BW24" i="28"/>
  <c r="BW25" i="28"/>
  <c r="BW26" i="28"/>
  <c r="BW27" i="28"/>
  <c r="BW28" i="28"/>
  <c r="BW29" i="28"/>
  <c r="BW30" i="28"/>
  <c r="BW31" i="28"/>
  <c r="BW32" i="28"/>
  <c r="BW11" i="28"/>
  <c r="BU12" i="28"/>
  <c r="BU13" i="28"/>
  <c r="BU14" i="28"/>
  <c r="BU15" i="28"/>
  <c r="BU16" i="28"/>
  <c r="BU17" i="28"/>
  <c r="BU18" i="28"/>
  <c r="BU19" i="28"/>
  <c r="BU20" i="28"/>
  <c r="BU21" i="28"/>
  <c r="BU22" i="28"/>
  <c r="BU23" i="28"/>
  <c r="BU24" i="28"/>
  <c r="BU25" i="28"/>
  <c r="BU26" i="28"/>
  <c r="BU27" i="28"/>
  <c r="BU28" i="28"/>
  <c r="BU29" i="28"/>
  <c r="BU30" i="28"/>
  <c r="BU31" i="28"/>
  <c r="BU32" i="28"/>
  <c r="BU11" i="28"/>
  <c r="BS12" i="28"/>
  <c r="BS13" i="28"/>
  <c r="BS14" i="28"/>
  <c r="BS15" i="28"/>
  <c r="BS16" i="28"/>
  <c r="BS17" i="28"/>
  <c r="BS18" i="28"/>
  <c r="BS19" i="28"/>
  <c r="BS20" i="28"/>
  <c r="BS21" i="28"/>
  <c r="BS22" i="28"/>
  <c r="BS23" i="28"/>
  <c r="BS24" i="28"/>
  <c r="BS25" i="28"/>
  <c r="BS26" i="28"/>
  <c r="BS27" i="28"/>
  <c r="BS28" i="28"/>
  <c r="BS29" i="28"/>
  <c r="BS30" i="28"/>
  <c r="BS31" i="28"/>
  <c r="BS32" i="28"/>
  <c r="BS11" i="28"/>
  <c r="BQ12" i="28"/>
  <c r="BQ13" i="28"/>
  <c r="BQ14" i="28"/>
  <c r="BQ15" i="28"/>
  <c r="BQ16" i="28"/>
  <c r="BQ17" i="28"/>
  <c r="BQ18" i="28"/>
  <c r="BQ19" i="28"/>
  <c r="BQ20" i="28"/>
  <c r="BQ21" i="28"/>
  <c r="BQ22" i="28"/>
  <c r="BQ23" i="28"/>
  <c r="BQ24" i="28"/>
  <c r="BQ25" i="28"/>
  <c r="BQ26" i="28"/>
  <c r="BQ27" i="28"/>
  <c r="BQ28" i="28"/>
  <c r="BQ29" i="28"/>
  <c r="BQ30" i="28"/>
  <c r="BQ31" i="28"/>
  <c r="BQ32" i="28"/>
  <c r="BQ11" i="28"/>
  <c r="BO12" i="28"/>
  <c r="BO13" i="28"/>
  <c r="BO14" i="28"/>
  <c r="BO15" i="28"/>
  <c r="BO16" i="28"/>
  <c r="BO17" i="28"/>
  <c r="BO18" i="28"/>
  <c r="BO19" i="28"/>
  <c r="BO20" i="28"/>
  <c r="BO21" i="28"/>
  <c r="BO22" i="28"/>
  <c r="BO23" i="28"/>
  <c r="BO24" i="28"/>
  <c r="BO25" i="28"/>
  <c r="BO26" i="28"/>
  <c r="BO27" i="28"/>
  <c r="BO28" i="28"/>
  <c r="BO29" i="28"/>
  <c r="BO30" i="28"/>
  <c r="BO31" i="28"/>
  <c r="BO32" i="28"/>
  <c r="BO11" i="28"/>
  <c r="BM12" i="28"/>
  <c r="BM13" i="28"/>
  <c r="BM14" i="28"/>
  <c r="BM15" i="28"/>
  <c r="BM16" i="28"/>
  <c r="BM17" i="28"/>
  <c r="BM18" i="28"/>
  <c r="BM19" i="28"/>
  <c r="BM20" i="28"/>
  <c r="BM21" i="28"/>
  <c r="BM22" i="28"/>
  <c r="BM23" i="28"/>
  <c r="BM24" i="28"/>
  <c r="BM25" i="28"/>
  <c r="BM26" i="28"/>
  <c r="BM27" i="28"/>
  <c r="BM28" i="28"/>
  <c r="BM29" i="28"/>
  <c r="BM30" i="28"/>
  <c r="BM31" i="28"/>
  <c r="BM32" i="28"/>
  <c r="BM11" i="28"/>
  <c r="BK12" i="28"/>
  <c r="BK13" i="28"/>
  <c r="BK14" i="28"/>
  <c r="BK15" i="28"/>
  <c r="BK16" i="28"/>
  <c r="BK17" i="28"/>
  <c r="BK18" i="28"/>
  <c r="BK19" i="28"/>
  <c r="BK20" i="28"/>
  <c r="BK21" i="28"/>
  <c r="BK22" i="28"/>
  <c r="BK23" i="28"/>
  <c r="BK24" i="28"/>
  <c r="BK25" i="28"/>
  <c r="BK26" i="28"/>
  <c r="BK27" i="28"/>
  <c r="BK28" i="28"/>
  <c r="BK29" i="28"/>
  <c r="BK30" i="28"/>
  <c r="BK31" i="28"/>
  <c r="BK32" i="28"/>
  <c r="BK11" i="28"/>
  <c r="BI12" i="28"/>
  <c r="BI13" i="28"/>
  <c r="BI14" i="28"/>
  <c r="BI15" i="28"/>
  <c r="BI16" i="28"/>
  <c r="BI17" i="28"/>
  <c r="BI18" i="28"/>
  <c r="BI19" i="28"/>
  <c r="BI20" i="28"/>
  <c r="BI21" i="28"/>
  <c r="BI22" i="28"/>
  <c r="BI23" i="28"/>
  <c r="BI24" i="28"/>
  <c r="BI25" i="28"/>
  <c r="BI26" i="28"/>
  <c r="BI27" i="28"/>
  <c r="BI28" i="28"/>
  <c r="BI29" i="28"/>
  <c r="BI30" i="28"/>
  <c r="BI31" i="28"/>
  <c r="BI32" i="28"/>
  <c r="BI11" i="28"/>
  <c r="BG12" i="28"/>
  <c r="BG13" i="28"/>
  <c r="BG14" i="28"/>
  <c r="BG15" i="28"/>
  <c r="BG16" i="28"/>
  <c r="BG17" i="28"/>
  <c r="BG18" i="28"/>
  <c r="BG19" i="28"/>
  <c r="BG20" i="28"/>
  <c r="BG21" i="28"/>
  <c r="BG22" i="28"/>
  <c r="BG23" i="28"/>
  <c r="BG24" i="28"/>
  <c r="BG25" i="28"/>
  <c r="BG26" i="28"/>
  <c r="BG27" i="28"/>
  <c r="BG28" i="28"/>
  <c r="BG29" i="28"/>
  <c r="BG30" i="28"/>
  <c r="BG31" i="28"/>
  <c r="BG32" i="28"/>
  <c r="BG11" i="28"/>
  <c r="AK15" i="28"/>
  <c r="AK16" i="28"/>
  <c r="AK17" i="28"/>
  <c r="AK18" i="28"/>
  <c r="AK19" i="28"/>
  <c r="AK20" i="28"/>
  <c r="AK21" i="28"/>
  <c r="AK22" i="28"/>
  <c r="AK23" i="28"/>
  <c r="AK24" i="28"/>
  <c r="AK25" i="28"/>
  <c r="AK26" i="28"/>
  <c r="AK27" i="28"/>
  <c r="AK28" i="28"/>
  <c r="AK29" i="28"/>
  <c r="AK30" i="28"/>
  <c r="AK31" i="28"/>
  <c r="AH15" i="28"/>
  <c r="AH16" i="28"/>
  <c r="AH17" i="28"/>
  <c r="AH18" i="28"/>
  <c r="AH19" i="28"/>
  <c r="AH20" i="28"/>
  <c r="AH21" i="28"/>
  <c r="AH22" i="28"/>
  <c r="AH23" i="28"/>
  <c r="AH24" i="28"/>
  <c r="AH25" i="28"/>
  <c r="AH26" i="28"/>
  <c r="AH27" i="28"/>
  <c r="AH28" i="28"/>
  <c r="AH29" i="28"/>
  <c r="AH30" i="28"/>
  <c r="AH31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AL8" i="28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G43" i="37"/>
  <c r="AH43" i="37" s="1"/>
  <c r="AE43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G42" i="37"/>
  <c r="AH42" i="37" s="1"/>
  <c r="AE42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G41" i="37"/>
  <c r="AH41" i="37" s="1"/>
  <c r="AE41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G40" i="37"/>
  <c r="AH40" i="37" s="1"/>
  <c r="AE40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G39" i="37"/>
  <c r="AH39" i="37" s="1"/>
  <c r="AE39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G38" i="37"/>
  <c r="AH38" i="37" s="1"/>
  <c r="AE38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G37" i="37"/>
  <c r="AH37" i="37" s="1"/>
  <c r="AE37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G36" i="37"/>
  <c r="AH36" i="37" s="1"/>
  <c r="AE36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G35" i="37"/>
  <c r="AH35" i="37" s="1"/>
  <c r="AE35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G34" i="37"/>
  <c r="AH34" i="37" s="1"/>
  <c r="AE34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G33" i="37"/>
  <c r="AH33" i="37" s="1"/>
  <c r="AE33" i="37"/>
  <c r="BK30" i="37"/>
  <c r="BJ30" i="37"/>
  <c r="BI30" i="37"/>
  <c r="AL13" i="37"/>
  <c r="AM13" i="37"/>
  <c r="AN13" i="37"/>
  <c r="AO13" i="37"/>
  <c r="AP13" i="37"/>
  <c r="AQ13" i="37"/>
  <c r="AR13" i="37"/>
  <c r="AS13" i="37"/>
  <c r="AT13" i="37"/>
  <c r="AU13" i="37"/>
  <c r="AV13" i="37"/>
  <c r="AW13" i="37"/>
  <c r="AX13" i="37"/>
  <c r="AY13" i="37"/>
  <c r="AL14" i="37"/>
  <c r="AM14" i="37"/>
  <c r="AN14" i="37"/>
  <c r="AO14" i="37"/>
  <c r="AP14" i="37"/>
  <c r="AQ14" i="37"/>
  <c r="AR14" i="37"/>
  <c r="AS14" i="37"/>
  <c r="AT14" i="37"/>
  <c r="AU14" i="37"/>
  <c r="AV14" i="37"/>
  <c r="AW14" i="37"/>
  <c r="AX14" i="37"/>
  <c r="AY14" i="37"/>
  <c r="AL15" i="37"/>
  <c r="AM15" i="37"/>
  <c r="AN15" i="37"/>
  <c r="AO15" i="37"/>
  <c r="AP15" i="37"/>
  <c r="AQ15" i="37"/>
  <c r="AR15" i="37"/>
  <c r="AS15" i="37"/>
  <c r="AT15" i="37"/>
  <c r="AU15" i="37"/>
  <c r="AV15" i="37"/>
  <c r="AW15" i="37"/>
  <c r="AX15" i="37"/>
  <c r="AY15" i="37"/>
  <c r="AL16" i="37"/>
  <c r="AM16" i="37"/>
  <c r="AN16" i="37"/>
  <c r="AO16" i="37"/>
  <c r="AP16" i="37"/>
  <c r="AQ16" i="37"/>
  <c r="AR16" i="37"/>
  <c r="AS16" i="37"/>
  <c r="AT16" i="37"/>
  <c r="AU16" i="37"/>
  <c r="AV16" i="37"/>
  <c r="AW16" i="37"/>
  <c r="AX16" i="37"/>
  <c r="AY16" i="37"/>
  <c r="AL17" i="37"/>
  <c r="AM17" i="37"/>
  <c r="AN17" i="37"/>
  <c r="AO17" i="37"/>
  <c r="AP17" i="37"/>
  <c r="AQ17" i="37"/>
  <c r="AR17" i="37"/>
  <c r="AS17" i="37"/>
  <c r="AT17" i="37"/>
  <c r="AU17" i="37"/>
  <c r="AV17" i="37"/>
  <c r="AW17" i="37"/>
  <c r="AX17" i="37"/>
  <c r="AY17" i="37"/>
  <c r="AL18" i="37"/>
  <c r="AM18" i="37"/>
  <c r="AN18" i="37"/>
  <c r="AO18" i="37"/>
  <c r="AP18" i="37"/>
  <c r="AQ18" i="37"/>
  <c r="AR18" i="37"/>
  <c r="AS18" i="37"/>
  <c r="AT18" i="37"/>
  <c r="AU18" i="37"/>
  <c r="AV18" i="37"/>
  <c r="AW18" i="37"/>
  <c r="AX18" i="37"/>
  <c r="AY18" i="37"/>
  <c r="AL19" i="37"/>
  <c r="AM19" i="37"/>
  <c r="AN19" i="37"/>
  <c r="AO19" i="37"/>
  <c r="AP19" i="37"/>
  <c r="AQ19" i="37"/>
  <c r="AR19" i="37"/>
  <c r="AS19" i="37"/>
  <c r="AT19" i="37"/>
  <c r="AU19" i="37"/>
  <c r="AV19" i="37"/>
  <c r="AW19" i="37"/>
  <c r="AX19" i="37"/>
  <c r="AY19" i="37"/>
  <c r="AL20" i="37"/>
  <c r="AM20" i="37"/>
  <c r="AN20" i="37"/>
  <c r="AO20" i="37"/>
  <c r="AP20" i="37"/>
  <c r="AQ20" i="37"/>
  <c r="AR20" i="37"/>
  <c r="AS20" i="37"/>
  <c r="AT20" i="37"/>
  <c r="AU20" i="37"/>
  <c r="AV20" i="37"/>
  <c r="AW20" i="37"/>
  <c r="AX20" i="37"/>
  <c r="AY20" i="37"/>
  <c r="AL21" i="37"/>
  <c r="AM21" i="37"/>
  <c r="AN21" i="37"/>
  <c r="AO21" i="37"/>
  <c r="AP21" i="37"/>
  <c r="AQ21" i="37"/>
  <c r="AR21" i="37"/>
  <c r="AS21" i="37"/>
  <c r="AT21" i="37"/>
  <c r="AU21" i="37"/>
  <c r="AV21" i="37"/>
  <c r="AW21" i="37"/>
  <c r="AX21" i="37"/>
  <c r="AY21" i="37"/>
  <c r="AL22" i="37"/>
  <c r="AM22" i="37"/>
  <c r="AN22" i="37"/>
  <c r="AO22" i="37"/>
  <c r="AP22" i="37"/>
  <c r="AQ22" i="37"/>
  <c r="AR22" i="37"/>
  <c r="AS22" i="37"/>
  <c r="AT22" i="37"/>
  <c r="AU22" i="37"/>
  <c r="AV22" i="37"/>
  <c r="AW22" i="37"/>
  <c r="AX22" i="37"/>
  <c r="AY22" i="37"/>
  <c r="AL23" i="37"/>
  <c r="AM23" i="37"/>
  <c r="AN23" i="37"/>
  <c r="AO23" i="37"/>
  <c r="AP23" i="37"/>
  <c r="AQ23" i="37"/>
  <c r="AR23" i="37"/>
  <c r="AS23" i="37"/>
  <c r="AT23" i="37"/>
  <c r="AU23" i="37"/>
  <c r="AV23" i="37"/>
  <c r="AW23" i="37"/>
  <c r="AX23" i="37"/>
  <c r="AY23" i="37"/>
  <c r="AL24" i="37"/>
  <c r="AM24" i="37"/>
  <c r="AN24" i="37"/>
  <c r="AO24" i="37"/>
  <c r="AP24" i="37"/>
  <c r="AQ24" i="37"/>
  <c r="AR24" i="37"/>
  <c r="AS24" i="37"/>
  <c r="AT24" i="37"/>
  <c r="AU24" i="37"/>
  <c r="AV24" i="37"/>
  <c r="AW24" i="37"/>
  <c r="AX24" i="37"/>
  <c r="AY24" i="37"/>
  <c r="AL25" i="37"/>
  <c r="AM25" i="37"/>
  <c r="AN25" i="37"/>
  <c r="AO25" i="37"/>
  <c r="AP25" i="37"/>
  <c r="AQ25" i="37"/>
  <c r="AR25" i="37"/>
  <c r="AS25" i="37"/>
  <c r="AT25" i="37"/>
  <c r="AU25" i="37"/>
  <c r="AV25" i="37"/>
  <c r="AW25" i="37"/>
  <c r="AX25" i="37"/>
  <c r="AY25" i="37"/>
  <c r="AL26" i="37"/>
  <c r="AM26" i="37"/>
  <c r="AN26" i="37"/>
  <c r="AO26" i="37"/>
  <c r="AP26" i="37"/>
  <c r="AQ26" i="37"/>
  <c r="AR26" i="37"/>
  <c r="AS26" i="37"/>
  <c r="AT26" i="37"/>
  <c r="AU26" i="37"/>
  <c r="AV26" i="37"/>
  <c r="AW26" i="37"/>
  <c r="AX26" i="37"/>
  <c r="AY26" i="37"/>
  <c r="AL27" i="37"/>
  <c r="AM27" i="37"/>
  <c r="AN27" i="37"/>
  <c r="AO27" i="37"/>
  <c r="AP27" i="37"/>
  <c r="AQ27" i="37"/>
  <c r="AR27" i="37"/>
  <c r="AS27" i="37"/>
  <c r="AT27" i="37"/>
  <c r="AU27" i="37"/>
  <c r="AV27" i="37"/>
  <c r="AW27" i="37"/>
  <c r="AX27" i="37"/>
  <c r="AY27" i="37"/>
  <c r="AL28" i="37"/>
  <c r="AM28" i="37"/>
  <c r="AN28" i="37"/>
  <c r="AO28" i="37"/>
  <c r="AP28" i="37"/>
  <c r="AQ28" i="37"/>
  <c r="AR28" i="37"/>
  <c r="AS28" i="37"/>
  <c r="AT28" i="37"/>
  <c r="AU28" i="37"/>
  <c r="AV28" i="37"/>
  <c r="AW28" i="37"/>
  <c r="AX28" i="37"/>
  <c r="AY28" i="37"/>
  <c r="AL29" i="37"/>
  <c r="AM29" i="37"/>
  <c r="AN29" i="37"/>
  <c r="AO29" i="37"/>
  <c r="AP29" i="37"/>
  <c r="AQ29" i="37"/>
  <c r="AR29" i="37"/>
  <c r="AS29" i="37"/>
  <c r="AT29" i="37"/>
  <c r="AU29" i="37"/>
  <c r="AV29" i="37"/>
  <c r="AW29" i="37"/>
  <c r="AX29" i="37"/>
  <c r="AY29" i="37"/>
  <c r="AE28" i="37"/>
  <c r="AE25" i="37"/>
  <c r="AE22" i="37"/>
  <c r="AE19" i="37"/>
  <c r="AE16" i="37"/>
  <c r="AE13" i="37"/>
  <c r="R58" i="24"/>
  <c r="S58" i="24"/>
  <c r="T58" i="24"/>
  <c r="U58" i="24"/>
  <c r="R59" i="24"/>
  <c r="S59" i="24"/>
  <c r="T59" i="24"/>
  <c r="U59" i="24"/>
  <c r="R60" i="24"/>
  <c r="S60" i="24"/>
  <c r="T60" i="24"/>
  <c r="U60" i="24"/>
  <c r="R61" i="24"/>
  <c r="S61" i="24"/>
  <c r="T61" i="24"/>
  <c r="U61" i="24"/>
  <c r="R62" i="24"/>
  <c r="S62" i="24"/>
  <c r="T62" i="24"/>
  <c r="U62" i="24"/>
  <c r="R63" i="24"/>
  <c r="S63" i="24"/>
  <c r="T63" i="24"/>
  <c r="U63" i="24"/>
  <c r="R64" i="24"/>
  <c r="S64" i="24"/>
  <c r="T64" i="24"/>
  <c r="U64" i="24"/>
  <c r="R65" i="24"/>
  <c r="S65" i="24"/>
  <c r="T65" i="24"/>
  <c r="U65" i="24"/>
  <c r="R66" i="24"/>
  <c r="S66" i="24"/>
  <c r="T66" i="24"/>
  <c r="U66" i="24"/>
  <c r="R67" i="24"/>
  <c r="S67" i="24"/>
  <c r="T67" i="24"/>
  <c r="U67" i="24"/>
  <c r="R68" i="24"/>
  <c r="S68" i="24"/>
  <c r="T68" i="24"/>
  <c r="U68" i="24"/>
  <c r="R69" i="24"/>
  <c r="S69" i="24"/>
  <c r="T69" i="24"/>
  <c r="U69" i="24"/>
  <c r="R70" i="24"/>
  <c r="S70" i="24"/>
  <c r="T70" i="24"/>
  <c r="U70" i="24"/>
  <c r="R71" i="24"/>
  <c r="S71" i="24"/>
  <c r="T71" i="24"/>
  <c r="U71" i="24"/>
  <c r="R72" i="24"/>
  <c r="S72" i="24"/>
  <c r="T72" i="24"/>
  <c r="U72" i="24"/>
  <c r="R73" i="24"/>
  <c r="S73" i="24"/>
  <c r="T73" i="24"/>
  <c r="U73" i="24"/>
  <c r="R74" i="24"/>
  <c r="S74" i="24"/>
  <c r="T74" i="24"/>
  <c r="U74" i="24"/>
  <c r="R75" i="24"/>
  <c r="S75" i="24"/>
  <c r="T75" i="24"/>
  <c r="U75" i="24"/>
  <c r="R76" i="24"/>
  <c r="S76" i="24"/>
  <c r="T76" i="24"/>
  <c r="U76" i="24"/>
  <c r="R77" i="24"/>
  <c r="S77" i="24"/>
  <c r="T77" i="24"/>
  <c r="U77" i="24"/>
  <c r="R78" i="24"/>
  <c r="S78" i="24"/>
  <c r="T78" i="24"/>
  <c r="U78" i="24"/>
  <c r="R79" i="24"/>
  <c r="S79" i="24"/>
  <c r="T79" i="24"/>
  <c r="U79" i="24"/>
  <c r="R80" i="24"/>
  <c r="S80" i="24"/>
  <c r="T80" i="24"/>
  <c r="U80" i="24"/>
  <c r="R81" i="24"/>
  <c r="S81" i="24"/>
  <c r="T81" i="24"/>
  <c r="U81" i="24"/>
  <c r="R82" i="24"/>
  <c r="S82" i="24"/>
  <c r="T82" i="24"/>
  <c r="U82" i="24"/>
  <c r="R83" i="24"/>
  <c r="S83" i="24"/>
  <c r="T83" i="24"/>
  <c r="U83" i="24"/>
  <c r="R84" i="24"/>
  <c r="S84" i="24"/>
  <c r="T84" i="24"/>
  <c r="U84" i="24"/>
  <c r="R85" i="24"/>
  <c r="S85" i="24"/>
  <c r="T85" i="24"/>
  <c r="U85" i="24"/>
  <c r="R86" i="24"/>
  <c r="S86" i="24"/>
  <c r="T86" i="24"/>
  <c r="U86" i="24"/>
  <c r="R87" i="24"/>
  <c r="S87" i="24"/>
  <c r="T87" i="24"/>
  <c r="U87" i="24"/>
  <c r="R88" i="24"/>
  <c r="S88" i="24"/>
  <c r="T88" i="24"/>
  <c r="U88" i="24"/>
  <c r="R89" i="24"/>
  <c r="S89" i="24"/>
  <c r="T89" i="24"/>
  <c r="U89" i="24"/>
  <c r="R90" i="24"/>
  <c r="S90" i="24"/>
  <c r="T90" i="24"/>
  <c r="U90" i="24"/>
  <c r="R91" i="24"/>
  <c r="S91" i="24"/>
  <c r="T91" i="24"/>
  <c r="U91" i="24"/>
  <c r="R92" i="24"/>
  <c r="S92" i="24"/>
  <c r="T92" i="24"/>
  <c r="U92" i="24"/>
  <c r="R93" i="24"/>
  <c r="S93" i="24"/>
  <c r="T93" i="24"/>
  <c r="U93" i="24"/>
  <c r="R94" i="24"/>
  <c r="S94" i="24"/>
  <c r="T94" i="24"/>
  <c r="U94" i="24"/>
  <c r="R95" i="24"/>
  <c r="S95" i="24"/>
  <c r="T95" i="24"/>
  <c r="U95" i="24"/>
  <c r="R96" i="24"/>
  <c r="S96" i="24"/>
  <c r="T96" i="24"/>
  <c r="U96" i="24"/>
  <c r="R97" i="24"/>
  <c r="S97" i="24"/>
  <c r="T97" i="24"/>
  <c r="U97" i="24"/>
  <c r="R98" i="24"/>
  <c r="S98" i="24"/>
  <c r="T98" i="24"/>
  <c r="U98" i="24"/>
  <c r="R99" i="24"/>
  <c r="S99" i="24"/>
  <c r="T99" i="24"/>
  <c r="U99" i="24"/>
  <c r="R100" i="24"/>
  <c r="S100" i="24"/>
  <c r="T100" i="24"/>
  <c r="U100" i="24"/>
  <c r="R101" i="24"/>
  <c r="S101" i="24"/>
  <c r="T101" i="24"/>
  <c r="U101" i="24"/>
  <c r="R102" i="24"/>
  <c r="S102" i="24"/>
  <c r="T102" i="24"/>
  <c r="U102" i="24"/>
  <c r="R103" i="24"/>
  <c r="S103" i="24"/>
  <c r="T103" i="24"/>
  <c r="U103" i="24"/>
  <c r="R104" i="24"/>
  <c r="S104" i="24"/>
  <c r="T104" i="24"/>
  <c r="U104" i="24"/>
  <c r="R105" i="24"/>
  <c r="S105" i="24"/>
  <c r="T105" i="24"/>
  <c r="U105" i="24"/>
  <c r="R106" i="24"/>
  <c r="S106" i="24"/>
  <c r="T106" i="24"/>
  <c r="U106" i="24"/>
  <c r="R107" i="24"/>
  <c r="S107" i="24"/>
  <c r="T107" i="24"/>
  <c r="U107" i="24"/>
  <c r="R108" i="24"/>
  <c r="S108" i="24"/>
  <c r="T108" i="24"/>
  <c r="U108" i="24"/>
  <c r="R109" i="24"/>
  <c r="S109" i="24"/>
  <c r="T109" i="24"/>
  <c r="U109" i="24"/>
  <c r="R110" i="24"/>
  <c r="S110" i="24"/>
  <c r="T110" i="24"/>
  <c r="U110" i="24"/>
  <c r="R111" i="24"/>
  <c r="S111" i="24"/>
  <c r="T111" i="24"/>
  <c r="U111" i="24"/>
  <c r="R112" i="24"/>
  <c r="S112" i="24"/>
  <c r="T112" i="24"/>
  <c r="U112" i="24"/>
  <c r="R113" i="24"/>
  <c r="S113" i="24"/>
  <c r="T113" i="24"/>
  <c r="U113" i="24"/>
  <c r="R114" i="24"/>
  <c r="S114" i="24"/>
  <c r="T114" i="24"/>
  <c r="U114" i="24"/>
  <c r="R115" i="24"/>
  <c r="S115" i="24"/>
  <c r="T115" i="24"/>
  <c r="U115" i="24"/>
  <c r="B58" i="24"/>
  <c r="B59" i="24"/>
  <c r="B60" i="24"/>
  <c r="B61" i="24"/>
  <c r="A58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A59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A60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A61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8" i="24"/>
  <c r="S8" i="24"/>
  <c r="T8" i="24"/>
  <c r="U8" i="24"/>
  <c r="R9" i="24"/>
  <c r="S9" i="24"/>
  <c r="T9" i="24"/>
  <c r="U9" i="24"/>
  <c r="R10" i="24"/>
  <c r="S10" i="24"/>
  <c r="T10" i="24"/>
  <c r="U10" i="24"/>
  <c r="R11" i="24"/>
  <c r="S11" i="24"/>
  <c r="T11" i="24"/>
  <c r="U11" i="24"/>
  <c r="R12" i="24"/>
  <c r="S12" i="24"/>
  <c r="T12" i="24"/>
  <c r="U12" i="24"/>
  <c r="R13" i="24"/>
  <c r="S13" i="24"/>
  <c r="T13" i="24"/>
  <c r="U13" i="24"/>
  <c r="R14" i="24"/>
  <c r="S14" i="24"/>
  <c r="T14" i="24"/>
  <c r="U14" i="24"/>
  <c r="R15" i="24"/>
  <c r="S15" i="24"/>
  <c r="T15" i="24"/>
  <c r="U15" i="24"/>
  <c r="R16" i="24"/>
  <c r="S16" i="24"/>
  <c r="T16" i="24"/>
  <c r="U16" i="24"/>
  <c r="R17" i="24"/>
  <c r="S17" i="24"/>
  <c r="T17" i="24"/>
  <c r="U17" i="24"/>
  <c r="R18" i="24"/>
  <c r="S18" i="24"/>
  <c r="T18" i="24"/>
  <c r="U18" i="24"/>
  <c r="R19" i="24"/>
  <c r="S19" i="24"/>
  <c r="T19" i="24"/>
  <c r="U19" i="24"/>
  <c r="R20" i="24"/>
  <c r="S20" i="24"/>
  <c r="T20" i="24"/>
  <c r="U20" i="24"/>
  <c r="R21" i="24"/>
  <c r="S21" i="24"/>
  <c r="T21" i="24"/>
  <c r="U21" i="24"/>
  <c r="R22" i="24"/>
  <c r="S22" i="24"/>
  <c r="T22" i="24"/>
  <c r="U22" i="24"/>
  <c r="R23" i="24"/>
  <c r="S23" i="24"/>
  <c r="T23" i="24"/>
  <c r="U23" i="24"/>
  <c r="R24" i="24"/>
  <c r="S24" i="24"/>
  <c r="T24" i="24"/>
  <c r="U24" i="24"/>
  <c r="R25" i="24"/>
  <c r="S25" i="24"/>
  <c r="T25" i="24"/>
  <c r="U25" i="24"/>
  <c r="R26" i="24"/>
  <c r="S26" i="24"/>
  <c r="T26" i="24"/>
  <c r="U26" i="24"/>
  <c r="R27" i="24"/>
  <c r="S27" i="24"/>
  <c r="T27" i="24"/>
  <c r="U27" i="24"/>
  <c r="R28" i="24"/>
  <c r="S28" i="24"/>
  <c r="T28" i="24"/>
  <c r="U28" i="24"/>
  <c r="R29" i="24"/>
  <c r="S29" i="24"/>
  <c r="T29" i="24"/>
  <c r="U29" i="24"/>
  <c r="S30" i="24"/>
  <c r="T30" i="24"/>
  <c r="U30" i="24"/>
  <c r="R7" i="24"/>
  <c r="S7" i="24"/>
  <c r="T7" i="24"/>
  <c r="U7" i="24"/>
  <c r="BZ38" i="5"/>
  <c r="CA38" i="5"/>
  <c r="CB38" i="5"/>
  <c r="CC38" i="5"/>
  <c r="CD38" i="5"/>
  <c r="CE38" i="5"/>
  <c r="CF38" i="5"/>
  <c r="CG38" i="5"/>
  <c r="BZ39" i="5"/>
  <c r="CA39" i="5"/>
  <c r="CB39" i="5"/>
  <c r="CC39" i="5"/>
  <c r="CD39" i="5"/>
  <c r="CE39" i="5"/>
  <c r="CF39" i="5"/>
  <c r="CG39" i="5"/>
  <c r="BZ40" i="5"/>
  <c r="CA40" i="5"/>
  <c r="CB40" i="5"/>
  <c r="CC40" i="5"/>
  <c r="CD40" i="5"/>
  <c r="CE40" i="5"/>
  <c r="CF40" i="5"/>
  <c r="CG40" i="5"/>
  <c r="BZ41" i="5"/>
  <c r="CA41" i="5"/>
  <c r="CB41" i="5"/>
  <c r="CC41" i="5"/>
  <c r="CD41" i="5"/>
  <c r="CE41" i="5"/>
  <c r="CF41" i="5"/>
  <c r="CG41" i="5"/>
  <c r="BZ42" i="5"/>
  <c r="CA42" i="5"/>
  <c r="CB42" i="5"/>
  <c r="CC42" i="5"/>
  <c r="CD42" i="5"/>
  <c r="CE42" i="5"/>
  <c r="CF42" i="5"/>
  <c r="CG42" i="5"/>
  <c r="BZ43" i="5"/>
  <c r="CA43" i="5"/>
  <c r="CB43" i="5"/>
  <c r="CC43" i="5"/>
  <c r="CD43" i="5"/>
  <c r="CE43" i="5"/>
  <c r="CF43" i="5"/>
  <c r="CG43" i="5"/>
  <c r="BZ44" i="5"/>
  <c r="CA44" i="5"/>
  <c r="CB44" i="5"/>
  <c r="CC44" i="5"/>
  <c r="CD44" i="5"/>
  <c r="CE44" i="5"/>
  <c r="CF44" i="5"/>
  <c r="CG44" i="5"/>
  <c r="BZ45" i="5"/>
  <c r="CA45" i="5"/>
  <c r="CB45" i="5"/>
  <c r="CC45" i="5"/>
  <c r="CD45" i="5"/>
  <c r="CE45" i="5"/>
  <c r="CF45" i="5"/>
  <c r="CG45" i="5"/>
  <c r="BZ46" i="5"/>
  <c r="CA46" i="5"/>
  <c r="CB46" i="5"/>
  <c r="CC46" i="5"/>
  <c r="CD46" i="5"/>
  <c r="CE46" i="5"/>
  <c r="CF46" i="5"/>
  <c r="CG46" i="5"/>
  <c r="BZ47" i="5"/>
  <c r="CA47" i="5"/>
  <c r="CB47" i="5"/>
  <c r="CC47" i="5"/>
  <c r="CD47" i="5"/>
  <c r="CE47" i="5"/>
  <c r="CF47" i="5"/>
  <c r="CG47" i="5"/>
  <c r="BZ48" i="5"/>
  <c r="CA48" i="5"/>
  <c r="CB48" i="5"/>
  <c r="CC48" i="5"/>
  <c r="CD48" i="5"/>
  <c r="CE48" i="5"/>
  <c r="CF48" i="5"/>
  <c r="CG48" i="5"/>
  <c r="BZ49" i="5"/>
  <c r="CA49" i="5"/>
  <c r="CB49" i="5"/>
  <c r="CC49" i="5"/>
  <c r="CD49" i="5"/>
  <c r="CE49" i="5"/>
  <c r="CF49" i="5"/>
  <c r="CG49" i="5"/>
  <c r="BZ50" i="5"/>
  <c r="CA50" i="5"/>
  <c r="CB50" i="5"/>
  <c r="CC50" i="5"/>
  <c r="CD50" i="5"/>
  <c r="CE50" i="5"/>
  <c r="CF50" i="5"/>
  <c r="CG50" i="5"/>
  <c r="BZ51" i="5"/>
  <c r="CA51" i="5"/>
  <c r="CB51" i="5"/>
  <c r="CC51" i="5"/>
  <c r="CD51" i="5"/>
  <c r="CE51" i="5"/>
  <c r="CF51" i="5"/>
  <c r="CG51" i="5"/>
  <c r="BZ52" i="5"/>
  <c r="CA52" i="5"/>
  <c r="CB52" i="5"/>
  <c r="CC52" i="5"/>
  <c r="CD52" i="5"/>
  <c r="CE52" i="5"/>
  <c r="CF52" i="5"/>
  <c r="CG52" i="5"/>
  <c r="BZ53" i="5"/>
  <c r="CA53" i="5"/>
  <c r="CB53" i="5"/>
  <c r="CC53" i="5"/>
  <c r="CD53" i="5"/>
  <c r="CE53" i="5"/>
  <c r="CF53" i="5"/>
  <c r="CG53" i="5"/>
  <c r="BZ54" i="5"/>
  <c r="CA54" i="5"/>
  <c r="CB54" i="5"/>
  <c r="CC54" i="5"/>
  <c r="CD54" i="5"/>
  <c r="CE54" i="5"/>
  <c r="CF54" i="5"/>
  <c r="CG54" i="5"/>
  <c r="BZ55" i="5"/>
  <c r="CA55" i="5"/>
  <c r="CB55" i="5"/>
  <c r="CC55" i="5"/>
  <c r="CD55" i="5"/>
  <c r="CE55" i="5"/>
  <c r="CF55" i="5"/>
  <c r="CG55" i="5"/>
  <c r="BZ56" i="5"/>
  <c r="CA56" i="5"/>
  <c r="CB56" i="5"/>
  <c r="CC56" i="5"/>
  <c r="CD56" i="5"/>
  <c r="CE56" i="5"/>
  <c r="CF56" i="5"/>
  <c r="CG56" i="5"/>
  <c r="BZ57" i="5"/>
  <c r="CA57" i="5"/>
  <c r="CB57" i="5"/>
  <c r="CC57" i="5"/>
  <c r="CD57" i="5"/>
  <c r="CE57" i="5"/>
  <c r="CF57" i="5"/>
  <c r="CG57" i="5"/>
  <c r="BZ58" i="5"/>
  <c r="CA58" i="5"/>
  <c r="CB58" i="5"/>
  <c r="CC58" i="5"/>
  <c r="CD58" i="5"/>
  <c r="CE58" i="5"/>
  <c r="CF58" i="5"/>
  <c r="CG58" i="5"/>
  <c r="BZ59" i="5"/>
  <c r="CA59" i="5"/>
  <c r="CB59" i="5"/>
  <c r="CC59" i="5"/>
  <c r="CD59" i="5"/>
  <c r="CE59" i="5"/>
  <c r="CF59" i="5"/>
  <c r="CG59" i="5"/>
  <c r="BZ60" i="5"/>
  <c r="CA60" i="5"/>
  <c r="CB60" i="5"/>
  <c r="CC60" i="5"/>
  <c r="CD60" i="5"/>
  <c r="CE60" i="5"/>
  <c r="CF60" i="5"/>
  <c r="CG60" i="5"/>
  <c r="BZ61" i="5"/>
  <c r="CA61" i="5"/>
  <c r="CB61" i="5"/>
  <c r="CC61" i="5"/>
  <c r="CD61" i="5"/>
  <c r="CE61" i="5"/>
  <c r="CF61" i="5"/>
  <c r="CG61" i="5"/>
  <c r="BZ62" i="5"/>
  <c r="CA62" i="5"/>
  <c r="CB62" i="5"/>
  <c r="CC62" i="5"/>
  <c r="CD62" i="5"/>
  <c r="CE62" i="5"/>
  <c r="CF62" i="5"/>
  <c r="CG62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11" i="5"/>
  <c r="BG12" i="5"/>
  <c r="BG13" i="5"/>
  <c r="BG14" i="5"/>
  <c r="BG15" i="5"/>
  <c r="BG16" i="5"/>
  <c r="BG17" i="5"/>
  <c r="BG18" i="5"/>
  <c r="BG19" i="5"/>
  <c r="BG20" i="5"/>
  <c r="BE20" i="5" s="1"/>
  <c r="BG21" i="5"/>
  <c r="BG22" i="5"/>
  <c r="BG23" i="5"/>
  <c r="BG24" i="5"/>
  <c r="BG25" i="5"/>
  <c r="BG26" i="5"/>
  <c r="BG27" i="5"/>
  <c r="BG28" i="5"/>
  <c r="BE28" i="5" s="1"/>
  <c r="BG29" i="5"/>
  <c r="BG30" i="5"/>
  <c r="BG31" i="5"/>
  <c r="BG32" i="5"/>
  <c r="BG33" i="5"/>
  <c r="BG34" i="5"/>
  <c r="BG35" i="5"/>
  <c r="BG36" i="5"/>
  <c r="BE36" i="5" s="1"/>
  <c r="BG37" i="5"/>
  <c r="BG38" i="5"/>
  <c r="BG39" i="5"/>
  <c r="BG40" i="5"/>
  <c r="BG41" i="5"/>
  <c r="BG42" i="5"/>
  <c r="BG43" i="5"/>
  <c r="BE43" i="5" s="1"/>
  <c r="BG44" i="5"/>
  <c r="BG45" i="5"/>
  <c r="BG46" i="5"/>
  <c r="BG47" i="5"/>
  <c r="BG48" i="5"/>
  <c r="BG49" i="5"/>
  <c r="BG50" i="5"/>
  <c r="BG51" i="5"/>
  <c r="BE51" i="5" s="1"/>
  <c r="BG52" i="5"/>
  <c r="BG53" i="5"/>
  <c r="BG54" i="5"/>
  <c r="BG55" i="5"/>
  <c r="BG56" i="5"/>
  <c r="BG57" i="5"/>
  <c r="BG58" i="5"/>
  <c r="BG59" i="5"/>
  <c r="BE59" i="5" s="1"/>
  <c r="BG60" i="5"/>
  <c r="BE60" i="5" s="1"/>
  <c r="BG61" i="5"/>
  <c r="BG62" i="5"/>
  <c r="BG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11" i="5"/>
  <c r="AZ12" i="5"/>
  <c r="BA12" i="5"/>
  <c r="BB12" i="5"/>
  <c r="BC12" i="5"/>
  <c r="AZ13" i="5"/>
  <c r="BA13" i="5"/>
  <c r="BB13" i="5"/>
  <c r="BC13" i="5"/>
  <c r="AZ14" i="5"/>
  <c r="BA14" i="5"/>
  <c r="BB14" i="5"/>
  <c r="BC14" i="5"/>
  <c r="AZ15" i="5"/>
  <c r="BA15" i="5"/>
  <c r="BB15" i="5"/>
  <c r="BC15" i="5"/>
  <c r="AZ16" i="5"/>
  <c r="BA16" i="5"/>
  <c r="BB16" i="5"/>
  <c r="BC16" i="5"/>
  <c r="AZ17" i="5"/>
  <c r="BA17" i="5"/>
  <c r="BB17" i="5"/>
  <c r="BC17" i="5"/>
  <c r="AZ18" i="5"/>
  <c r="BA18" i="5"/>
  <c r="BB18" i="5"/>
  <c r="BC18" i="5"/>
  <c r="AZ19" i="5"/>
  <c r="BA19" i="5"/>
  <c r="BB19" i="5"/>
  <c r="BC19" i="5"/>
  <c r="AZ20" i="5"/>
  <c r="BA20" i="5"/>
  <c r="BB20" i="5"/>
  <c r="BC20" i="5"/>
  <c r="AZ21" i="5"/>
  <c r="BA21" i="5"/>
  <c r="BB21" i="5"/>
  <c r="BC21" i="5"/>
  <c r="AZ22" i="5"/>
  <c r="BA22" i="5"/>
  <c r="BB22" i="5"/>
  <c r="BC22" i="5"/>
  <c r="AZ23" i="5"/>
  <c r="BA23" i="5"/>
  <c r="BB23" i="5"/>
  <c r="BC23" i="5"/>
  <c r="AZ24" i="5"/>
  <c r="BA24" i="5"/>
  <c r="BB24" i="5"/>
  <c r="BC24" i="5"/>
  <c r="AZ25" i="5"/>
  <c r="BA25" i="5"/>
  <c r="BB25" i="5"/>
  <c r="BC25" i="5"/>
  <c r="AZ26" i="5"/>
  <c r="BA26" i="5"/>
  <c r="BB26" i="5"/>
  <c r="BC26" i="5"/>
  <c r="AZ27" i="5"/>
  <c r="BA27" i="5"/>
  <c r="BB27" i="5"/>
  <c r="BC27" i="5"/>
  <c r="AZ28" i="5"/>
  <c r="BA28" i="5"/>
  <c r="BB28" i="5"/>
  <c r="BC28" i="5"/>
  <c r="AZ29" i="5"/>
  <c r="BA29" i="5"/>
  <c r="BB29" i="5"/>
  <c r="BC29" i="5"/>
  <c r="AZ30" i="5"/>
  <c r="BA30" i="5"/>
  <c r="BB30" i="5"/>
  <c r="BC30" i="5"/>
  <c r="AZ31" i="5"/>
  <c r="BA31" i="5"/>
  <c r="BB31" i="5"/>
  <c r="BC31" i="5"/>
  <c r="AZ32" i="5"/>
  <c r="BA32" i="5"/>
  <c r="BB32" i="5"/>
  <c r="BC32" i="5"/>
  <c r="AZ33" i="5"/>
  <c r="BA33" i="5"/>
  <c r="BB33" i="5"/>
  <c r="BC33" i="5"/>
  <c r="AZ34" i="5"/>
  <c r="BA34" i="5"/>
  <c r="BB34" i="5"/>
  <c r="BC34" i="5"/>
  <c r="AZ35" i="5"/>
  <c r="BA35" i="5"/>
  <c r="BB35" i="5"/>
  <c r="BC35" i="5"/>
  <c r="AZ36" i="5"/>
  <c r="BA36" i="5"/>
  <c r="BB36" i="5"/>
  <c r="BC36" i="5"/>
  <c r="AZ37" i="5"/>
  <c r="BA37" i="5"/>
  <c r="BB37" i="5"/>
  <c r="BC37" i="5"/>
  <c r="AZ38" i="5"/>
  <c r="BA38" i="5"/>
  <c r="BB38" i="5"/>
  <c r="BC38" i="5"/>
  <c r="AZ39" i="5"/>
  <c r="BA39" i="5"/>
  <c r="BB39" i="5"/>
  <c r="BC39" i="5"/>
  <c r="AZ40" i="5"/>
  <c r="BA40" i="5"/>
  <c r="BB40" i="5"/>
  <c r="BC40" i="5"/>
  <c r="AZ41" i="5"/>
  <c r="BA41" i="5"/>
  <c r="BB41" i="5"/>
  <c r="BC41" i="5"/>
  <c r="AZ42" i="5"/>
  <c r="BA42" i="5"/>
  <c r="BB42" i="5"/>
  <c r="BC42" i="5"/>
  <c r="AZ43" i="5"/>
  <c r="BA43" i="5"/>
  <c r="BB43" i="5"/>
  <c r="BC43" i="5"/>
  <c r="AZ44" i="5"/>
  <c r="BA44" i="5"/>
  <c r="BB44" i="5"/>
  <c r="BC44" i="5"/>
  <c r="AZ45" i="5"/>
  <c r="BA45" i="5"/>
  <c r="BB45" i="5"/>
  <c r="BC45" i="5"/>
  <c r="AZ46" i="5"/>
  <c r="BA46" i="5"/>
  <c r="BB46" i="5"/>
  <c r="BC46" i="5"/>
  <c r="AZ47" i="5"/>
  <c r="BA47" i="5"/>
  <c r="BB47" i="5"/>
  <c r="BC47" i="5"/>
  <c r="AZ48" i="5"/>
  <c r="BA48" i="5"/>
  <c r="BB48" i="5"/>
  <c r="BC48" i="5"/>
  <c r="AZ49" i="5"/>
  <c r="BA49" i="5"/>
  <c r="BB49" i="5"/>
  <c r="BC49" i="5"/>
  <c r="AZ50" i="5"/>
  <c r="BA50" i="5"/>
  <c r="BB50" i="5"/>
  <c r="BC50" i="5"/>
  <c r="AZ51" i="5"/>
  <c r="BA51" i="5"/>
  <c r="BB51" i="5"/>
  <c r="BC51" i="5"/>
  <c r="AZ52" i="5"/>
  <c r="BA52" i="5"/>
  <c r="BB52" i="5"/>
  <c r="BC52" i="5"/>
  <c r="AZ53" i="5"/>
  <c r="BA53" i="5"/>
  <c r="BB53" i="5"/>
  <c r="BC53" i="5"/>
  <c r="AZ54" i="5"/>
  <c r="BA54" i="5"/>
  <c r="BB54" i="5"/>
  <c r="BC54" i="5"/>
  <c r="AZ55" i="5"/>
  <c r="BA55" i="5"/>
  <c r="BB55" i="5"/>
  <c r="BC55" i="5"/>
  <c r="AZ56" i="5"/>
  <c r="BA56" i="5"/>
  <c r="BB56" i="5"/>
  <c r="BC56" i="5"/>
  <c r="AZ57" i="5"/>
  <c r="BA57" i="5"/>
  <c r="BB57" i="5"/>
  <c r="BC57" i="5"/>
  <c r="AZ58" i="5"/>
  <c r="BA58" i="5"/>
  <c r="BB58" i="5"/>
  <c r="BC58" i="5"/>
  <c r="AZ59" i="5"/>
  <c r="BA59" i="5"/>
  <c r="BB59" i="5"/>
  <c r="BC59" i="5"/>
  <c r="AZ60" i="5"/>
  <c r="BA60" i="5"/>
  <c r="BB60" i="5"/>
  <c r="BC60" i="5"/>
  <c r="AZ61" i="5"/>
  <c r="BA61" i="5"/>
  <c r="BB61" i="5"/>
  <c r="BC61" i="5"/>
  <c r="AZ62" i="5"/>
  <c r="BA62" i="5"/>
  <c r="BB62" i="5"/>
  <c r="BC62" i="5"/>
  <c r="BX62" i="5"/>
  <c r="BW62" i="5"/>
  <c r="BV62" i="5"/>
  <c r="BT62" i="5"/>
  <c r="BS62" i="5"/>
  <c r="BR62" i="5"/>
  <c r="BQ62" i="5"/>
  <c r="BP62" i="5"/>
  <c r="BO62" i="5"/>
  <c r="BN62" i="5"/>
  <c r="BM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G62" i="5"/>
  <c r="AH62" i="5" s="1"/>
  <c r="AE62" i="5"/>
  <c r="BX61" i="5"/>
  <c r="BW61" i="5"/>
  <c r="BV61" i="5"/>
  <c r="BT61" i="5"/>
  <c r="BS61" i="5"/>
  <c r="BR61" i="5"/>
  <c r="BQ61" i="5"/>
  <c r="BP61" i="5"/>
  <c r="BO61" i="5"/>
  <c r="BN61" i="5"/>
  <c r="BM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G61" i="5"/>
  <c r="AH61" i="5" s="1"/>
  <c r="AE61" i="5"/>
  <c r="BX60" i="5"/>
  <c r="BW60" i="5"/>
  <c r="BV60" i="5"/>
  <c r="BT60" i="5"/>
  <c r="BS60" i="5"/>
  <c r="BR60" i="5"/>
  <c r="BQ60" i="5"/>
  <c r="BP60" i="5"/>
  <c r="BO60" i="5"/>
  <c r="BN60" i="5"/>
  <c r="BM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G60" i="5"/>
  <c r="AH60" i="5" s="1"/>
  <c r="AE60" i="5"/>
  <c r="BX59" i="5"/>
  <c r="BW59" i="5"/>
  <c r="BV59" i="5"/>
  <c r="BT59" i="5"/>
  <c r="BS59" i="5"/>
  <c r="BR59" i="5"/>
  <c r="BQ59" i="5"/>
  <c r="BP59" i="5"/>
  <c r="BO59" i="5"/>
  <c r="BN59" i="5"/>
  <c r="BM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G59" i="5"/>
  <c r="AH59" i="5" s="1"/>
  <c r="AE59" i="5"/>
  <c r="BX58" i="5"/>
  <c r="BW58" i="5"/>
  <c r="BV58" i="5"/>
  <c r="BT58" i="5"/>
  <c r="BS58" i="5"/>
  <c r="BR58" i="5"/>
  <c r="BQ58" i="5"/>
  <c r="BP58" i="5"/>
  <c r="BO58" i="5"/>
  <c r="BN58" i="5"/>
  <c r="BM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G58" i="5"/>
  <c r="AH58" i="5" s="1"/>
  <c r="AE58" i="5"/>
  <c r="BX57" i="5"/>
  <c r="BW57" i="5"/>
  <c r="BV57" i="5"/>
  <c r="BT57" i="5"/>
  <c r="BS57" i="5"/>
  <c r="BR57" i="5"/>
  <c r="BQ57" i="5"/>
  <c r="BP57" i="5"/>
  <c r="BO57" i="5"/>
  <c r="BN57" i="5"/>
  <c r="BM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G57" i="5"/>
  <c r="AH57" i="5" s="1"/>
  <c r="AE57" i="5"/>
  <c r="BX56" i="5"/>
  <c r="BW56" i="5"/>
  <c r="BV56" i="5"/>
  <c r="BT56" i="5"/>
  <c r="BS56" i="5"/>
  <c r="BR56" i="5"/>
  <c r="BQ56" i="5"/>
  <c r="BP56" i="5"/>
  <c r="BO56" i="5"/>
  <c r="BN56" i="5"/>
  <c r="BM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G56" i="5"/>
  <c r="AH56" i="5" s="1"/>
  <c r="AE56" i="5"/>
  <c r="BX55" i="5"/>
  <c r="BW55" i="5"/>
  <c r="BV55" i="5"/>
  <c r="BT55" i="5"/>
  <c r="BS55" i="5"/>
  <c r="BR55" i="5"/>
  <c r="BQ55" i="5"/>
  <c r="BP55" i="5"/>
  <c r="BO55" i="5"/>
  <c r="BN55" i="5"/>
  <c r="BM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G55" i="5"/>
  <c r="AH55" i="5" s="1"/>
  <c r="AE55" i="5"/>
  <c r="BX54" i="5"/>
  <c r="BW54" i="5"/>
  <c r="BV54" i="5"/>
  <c r="BT54" i="5"/>
  <c r="BS54" i="5"/>
  <c r="BR54" i="5"/>
  <c r="BQ54" i="5"/>
  <c r="BP54" i="5"/>
  <c r="BO54" i="5"/>
  <c r="BN54" i="5"/>
  <c r="BM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G54" i="5"/>
  <c r="AH54" i="5" s="1"/>
  <c r="AE54" i="5"/>
  <c r="BX53" i="5"/>
  <c r="BW53" i="5"/>
  <c r="BV53" i="5"/>
  <c r="BT53" i="5"/>
  <c r="BS53" i="5"/>
  <c r="BR53" i="5"/>
  <c r="BQ53" i="5"/>
  <c r="BP53" i="5"/>
  <c r="BO53" i="5"/>
  <c r="BN53" i="5"/>
  <c r="BM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G53" i="5"/>
  <c r="AH53" i="5" s="1"/>
  <c r="AE53" i="5"/>
  <c r="BX52" i="5"/>
  <c r="BW52" i="5"/>
  <c r="BV52" i="5"/>
  <c r="BT52" i="5"/>
  <c r="BS52" i="5"/>
  <c r="BR52" i="5"/>
  <c r="BQ52" i="5"/>
  <c r="BP52" i="5"/>
  <c r="BO52" i="5"/>
  <c r="BN52" i="5"/>
  <c r="BM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G52" i="5"/>
  <c r="AH52" i="5" s="1"/>
  <c r="AE52" i="5"/>
  <c r="BX51" i="5"/>
  <c r="BW51" i="5"/>
  <c r="BV51" i="5"/>
  <c r="BT51" i="5"/>
  <c r="BS51" i="5"/>
  <c r="BR51" i="5"/>
  <c r="BQ51" i="5"/>
  <c r="BP51" i="5"/>
  <c r="BO51" i="5"/>
  <c r="BN51" i="5"/>
  <c r="BM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G51" i="5"/>
  <c r="AH51" i="5" s="1"/>
  <c r="AE51" i="5"/>
  <c r="BX50" i="5"/>
  <c r="BW50" i="5"/>
  <c r="BV50" i="5"/>
  <c r="BT50" i="5"/>
  <c r="BS50" i="5"/>
  <c r="BR50" i="5"/>
  <c r="BQ50" i="5"/>
  <c r="BP50" i="5"/>
  <c r="BO50" i="5"/>
  <c r="BN50" i="5"/>
  <c r="BM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G50" i="5"/>
  <c r="AH50" i="5" s="1"/>
  <c r="AE50" i="5"/>
  <c r="BX49" i="5"/>
  <c r="BW49" i="5"/>
  <c r="BV49" i="5"/>
  <c r="BT49" i="5"/>
  <c r="BS49" i="5"/>
  <c r="BR49" i="5"/>
  <c r="BQ49" i="5"/>
  <c r="BP49" i="5"/>
  <c r="BO49" i="5"/>
  <c r="BN49" i="5"/>
  <c r="BM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G49" i="5"/>
  <c r="AH49" i="5" s="1"/>
  <c r="AE49" i="5"/>
  <c r="BX48" i="5"/>
  <c r="BW48" i="5"/>
  <c r="BV48" i="5"/>
  <c r="BT48" i="5"/>
  <c r="BS48" i="5"/>
  <c r="BR48" i="5"/>
  <c r="BQ48" i="5"/>
  <c r="BP48" i="5"/>
  <c r="BO48" i="5"/>
  <c r="BN48" i="5"/>
  <c r="BM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G48" i="5"/>
  <c r="AH48" i="5" s="1"/>
  <c r="AE48" i="5"/>
  <c r="BX47" i="5"/>
  <c r="BW47" i="5"/>
  <c r="BV47" i="5"/>
  <c r="BT47" i="5"/>
  <c r="BS47" i="5"/>
  <c r="BR47" i="5"/>
  <c r="BQ47" i="5"/>
  <c r="BP47" i="5"/>
  <c r="BO47" i="5"/>
  <c r="BN47" i="5"/>
  <c r="BM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G47" i="5"/>
  <c r="AH47" i="5" s="1"/>
  <c r="AE47" i="5"/>
  <c r="BX46" i="5"/>
  <c r="BW46" i="5"/>
  <c r="BV46" i="5"/>
  <c r="BT46" i="5"/>
  <c r="BS46" i="5"/>
  <c r="BR46" i="5"/>
  <c r="BQ46" i="5"/>
  <c r="BP46" i="5"/>
  <c r="BO46" i="5"/>
  <c r="BN46" i="5"/>
  <c r="BM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G46" i="5"/>
  <c r="AH46" i="5" s="1"/>
  <c r="AE46" i="5"/>
  <c r="BX45" i="5"/>
  <c r="BW45" i="5"/>
  <c r="BV45" i="5"/>
  <c r="BT45" i="5"/>
  <c r="BS45" i="5"/>
  <c r="BR45" i="5"/>
  <c r="BQ45" i="5"/>
  <c r="BP45" i="5"/>
  <c r="BO45" i="5"/>
  <c r="BN45" i="5"/>
  <c r="BM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G45" i="5"/>
  <c r="AH45" i="5" s="1"/>
  <c r="AE45" i="5"/>
  <c r="BX44" i="5"/>
  <c r="BW44" i="5"/>
  <c r="BV44" i="5"/>
  <c r="BT44" i="5"/>
  <c r="BS44" i="5"/>
  <c r="BR44" i="5"/>
  <c r="BQ44" i="5"/>
  <c r="BP44" i="5"/>
  <c r="BO44" i="5"/>
  <c r="BN44" i="5"/>
  <c r="BM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G44" i="5"/>
  <c r="AH44" i="5" s="1"/>
  <c r="AE44" i="5"/>
  <c r="BX43" i="5"/>
  <c r="BW43" i="5"/>
  <c r="BV43" i="5"/>
  <c r="BT43" i="5"/>
  <c r="BS43" i="5"/>
  <c r="BR43" i="5"/>
  <c r="BQ43" i="5"/>
  <c r="BP43" i="5"/>
  <c r="BO43" i="5"/>
  <c r="BN43" i="5"/>
  <c r="BM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G43" i="5"/>
  <c r="AH43" i="5" s="1"/>
  <c r="AE43" i="5"/>
  <c r="BX42" i="5"/>
  <c r="BW42" i="5"/>
  <c r="BV42" i="5"/>
  <c r="BT42" i="5"/>
  <c r="BS42" i="5"/>
  <c r="BR42" i="5"/>
  <c r="BQ42" i="5"/>
  <c r="BP42" i="5"/>
  <c r="BO42" i="5"/>
  <c r="BN42" i="5"/>
  <c r="BM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G42" i="5"/>
  <c r="AH42" i="5" s="1"/>
  <c r="AE42" i="5"/>
  <c r="BX41" i="5"/>
  <c r="BW41" i="5"/>
  <c r="BV41" i="5"/>
  <c r="BT41" i="5"/>
  <c r="BS41" i="5"/>
  <c r="BR41" i="5"/>
  <c r="BQ41" i="5"/>
  <c r="BP41" i="5"/>
  <c r="BO41" i="5"/>
  <c r="BN41" i="5"/>
  <c r="BM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G41" i="5"/>
  <c r="AH41" i="5" s="1"/>
  <c r="AE41" i="5"/>
  <c r="BX40" i="5"/>
  <c r="BW40" i="5"/>
  <c r="BV40" i="5"/>
  <c r="BT40" i="5"/>
  <c r="BS40" i="5"/>
  <c r="BR40" i="5"/>
  <c r="BQ40" i="5"/>
  <c r="BP40" i="5"/>
  <c r="BO40" i="5"/>
  <c r="BN40" i="5"/>
  <c r="BM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G40" i="5"/>
  <c r="AH40" i="5" s="1"/>
  <c r="AE40" i="5"/>
  <c r="BX39" i="5"/>
  <c r="BW39" i="5"/>
  <c r="BV39" i="5"/>
  <c r="BT39" i="5"/>
  <c r="BS39" i="5"/>
  <c r="BR39" i="5"/>
  <c r="BQ39" i="5"/>
  <c r="BP39" i="5"/>
  <c r="BO39" i="5"/>
  <c r="BN39" i="5"/>
  <c r="BM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G39" i="5"/>
  <c r="AH39" i="5" s="1"/>
  <c r="AE39" i="5"/>
  <c r="AK38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G37" i="5"/>
  <c r="AH37" i="5" s="1"/>
  <c r="AE37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G36" i="5"/>
  <c r="AH36" i="5" s="1"/>
  <c r="AE36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G35" i="5"/>
  <c r="AH35" i="5" s="1"/>
  <c r="AE35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G34" i="5"/>
  <c r="AH34" i="5" s="1"/>
  <c r="AE34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G33" i="5"/>
  <c r="AH33" i="5" s="1"/>
  <c r="AE33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G32" i="5"/>
  <c r="AH32" i="5" s="1"/>
  <c r="AE32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G31" i="5"/>
  <c r="AH31" i="5" s="1"/>
  <c r="AE31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G30" i="5"/>
  <c r="AH30" i="5" s="1"/>
  <c r="AE30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G29" i="5"/>
  <c r="AH29" i="5" s="1"/>
  <c r="AE29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G28" i="5"/>
  <c r="AH28" i="5" s="1"/>
  <c r="AE28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G27" i="5"/>
  <c r="AH27" i="5" s="1"/>
  <c r="AE27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G26" i="5"/>
  <c r="AH26" i="5" s="1"/>
  <c r="AE26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G25" i="5"/>
  <c r="AH25" i="5" s="1"/>
  <c r="AE25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G24" i="5"/>
  <c r="AH24" i="5" s="1"/>
  <c r="AE24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G23" i="5"/>
  <c r="AH23" i="5" s="1"/>
  <c r="AE23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G22" i="5"/>
  <c r="AH22" i="5" s="1"/>
  <c r="AE22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G21" i="5"/>
  <c r="AH21" i="5" s="1"/>
  <c r="AE21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G20" i="5"/>
  <c r="AH20" i="5" s="1"/>
  <c r="AE20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G19" i="5"/>
  <c r="AH19" i="5" s="1"/>
  <c r="AE19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G18" i="5"/>
  <c r="AH18" i="5" s="1"/>
  <c r="AE18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G17" i="5"/>
  <c r="AH17" i="5" s="1"/>
  <c r="AE17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G16" i="5"/>
  <c r="AH16" i="5" s="1"/>
  <c r="AE16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G15" i="5"/>
  <c r="AH15" i="5" s="1"/>
  <c r="AE15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G14" i="5"/>
  <c r="AH14" i="5" s="1"/>
  <c r="AE14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G13" i="5"/>
  <c r="AH13" i="5" s="1"/>
  <c r="AE13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G12" i="5"/>
  <c r="AH12" i="5" s="1"/>
  <c r="AE12" i="5"/>
  <c r="AG11" i="5"/>
  <c r="AH11" i="5" s="1"/>
  <c r="AE11" i="5"/>
  <c r="BA8" i="5"/>
  <c r="BB8" i="5"/>
  <c r="BC8" i="5"/>
  <c r="AZ8" i="5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D6" i="24"/>
  <c r="CB13" i="35"/>
  <c r="CB14" i="35"/>
  <c r="CB15" i="35"/>
  <c r="CB16" i="35"/>
  <c r="CB17" i="35"/>
  <c r="CB18" i="35"/>
  <c r="CB19" i="35"/>
  <c r="CB20" i="35"/>
  <c r="CB21" i="35"/>
  <c r="CB22" i="35"/>
  <c r="CB23" i="35"/>
  <c r="CB24" i="35"/>
  <c r="CB25" i="35"/>
  <c r="CB26" i="35"/>
  <c r="CB27" i="35"/>
  <c r="CB28" i="35"/>
  <c r="CB29" i="35"/>
  <c r="CB30" i="35"/>
  <c r="CB31" i="35"/>
  <c r="CB32" i="35"/>
  <c r="CB33" i="35"/>
  <c r="CB34" i="35"/>
  <c r="CB35" i="35"/>
  <c r="CB36" i="35"/>
  <c r="CB37" i="35"/>
  <c r="CB38" i="35"/>
  <c r="CB39" i="35"/>
  <c r="CB40" i="35"/>
  <c r="CB41" i="35"/>
  <c r="CB42" i="35"/>
  <c r="CB43" i="35"/>
  <c r="CB44" i="35"/>
  <c r="CB45" i="35"/>
  <c r="CB46" i="35"/>
  <c r="CB47" i="35"/>
  <c r="CB48" i="35"/>
  <c r="CB49" i="35"/>
  <c r="CB50" i="35"/>
  <c r="CB51" i="35"/>
  <c r="CB52" i="35"/>
  <c r="CB53" i="35"/>
  <c r="CB54" i="35"/>
  <c r="CB55" i="35"/>
  <c r="CB56" i="35"/>
  <c r="CB57" i="35"/>
  <c r="CB58" i="35"/>
  <c r="CB59" i="35"/>
  <c r="CB60" i="35"/>
  <c r="CB61" i="35"/>
  <c r="CB62" i="35"/>
  <c r="CB63" i="35"/>
  <c r="CB64" i="35"/>
  <c r="CB65" i="35"/>
  <c r="CB66" i="35"/>
  <c r="CB67" i="35"/>
  <c r="CB68" i="35"/>
  <c r="CB69" i="35"/>
  <c r="CB12" i="35"/>
  <c r="BX16" i="35"/>
  <c r="BY16" i="35"/>
  <c r="BZ16" i="35"/>
  <c r="BX17" i="35"/>
  <c r="BY17" i="35"/>
  <c r="BZ17" i="35"/>
  <c r="BX18" i="35"/>
  <c r="BY18" i="35"/>
  <c r="BZ18" i="35"/>
  <c r="BX19" i="35"/>
  <c r="BY19" i="35"/>
  <c r="BZ19" i="35"/>
  <c r="BX20" i="35"/>
  <c r="BY20" i="35"/>
  <c r="BZ20" i="35"/>
  <c r="BX21" i="35"/>
  <c r="BY21" i="35"/>
  <c r="BZ21" i="35"/>
  <c r="BX22" i="35"/>
  <c r="BY22" i="35"/>
  <c r="BZ22" i="35"/>
  <c r="BX23" i="35"/>
  <c r="BY23" i="35"/>
  <c r="BZ23" i="35"/>
  <c r="BX24" i="35"/>
  <c r="BY24" i="35"/>
  <c r="BZ24" i="35"/>
  <c r="BX25" i="35"/>
  <c r="BY25" i="35"/>
  <c r="BZ25" i="35"/>
  <c r="BX26" i="35"/>
  <c r="BY26" i="35"/>
  <c r="BZ26" i="35"/>
  <c r="BX27" i="35"/>
  <c r="BY27" i="35"/>
  <c r="BZ27" i="35"/>
  <c r="BX28" i="35"/>
  <c r="BY28" i="35"/>
  <c r="BZ28" i="35"/>
  <c r="BX29" i="35"/>
  <c r="BY29" i="35"/>
  <c r="BZ29" i="35"/>
  <c r="BX30" i="35"/>
  <c r="BY30" i="35"/>
  <c r="BZ30" i="35"/>
  <c r="BX31" i="35"/>
  <c r="BY31" i="35"/>
  <c r="BZ31" i="35"/>
  <c r="BX32" i="35"/>
  <c r="BY32" i="35"/>
  <c r="BZ32" i="35"/>
  <c r="BX33" i="35"/>
  <c r="BY33" i="35"/>
  <c r="BZ33" i="35"/>
  <c r="BX34" i="35"/>
  <c r="BY34" i="35"/>
  <c r="BZ34" i="35"/>
  <c r="BX35" i="35"/>
  <c r="BY35" i="35"/>
  <c r="BZ35" i="35"/>
  <c r="BX36" i="35"/>
  <c r="BY36" i="35"/>
  <c r="BZ36" i="35"/>
  <c r="BX37" i="35"/>
  <c r="BY37" i="35"/>
  <c r="BZ37" i="35"/>
  <c r="BX38" i="35"/>
  <c r="BY38" i="35"/>
  <c r="BZ38" i="35"/>
  <c r="BX39" i="35"/>
  <c r="BY39" i="35"/>
  <c r="BZ39" i="35"/>
  <c r="BX40" i="35"/>
  <c r="BY40" i="35"/>
  <c r="BZ40" i="35"/>
  <c r="BX41" i="35"/>
  <c r="BY41" i="35"/>
  <c r="BZ41" i="35"/>
  <c r="BX42" i="35"/>
  <c r="BY42" i="35"/>
  <c r="BZ42" i="35"/>
  <c r="BX43" i="35"/>
  <c r="BY43" i="35"/>
  <c r="BZ43" i="35"/>
  <c r="BX44" i="35"/>
  <c r="BY44" i="35"/>
  <c r="BZ44" i="35"/>
  <c r="BX45" i="35"/>
  <c r="BY45" i="35"/>
  <c r="BZ45" i="35"/>
  <c r="BX46" i="35"/>
  <c r="BY46" i="35"/>
  <c r="BZ46" i="35"/>
  <c r="BX47" i="35"/>
  <c r="BY47" i="35"/>
  <c r="BZ47" i="35"/>
  <c r="BX48" i="35"/>
  <c r="BY48" i="35"/>
  <c r="BZ48" i="35"/>
  <c r="BX49" i="35"/>
  <c r="BY49" i="35"/>
  <c r="BZ49" i="35"/>
  <c r="BX50" i="35"/>
  <c r="BY50" i="35"/>
  <c r="BZ50" i="35"/>
  <c r="BX51" i="35"/>
  <c r="BY51" i="35"/>
  <c r="BZ51" i="35"/>
  <c r="BX52" i="35"/>
  <c r="BY52" i="35"/>
  <c r="BZ52" i="35"/>
  <c r="BX53" i="35"/>
  <c r="BY53" i="35"/>
  <c r="BZ53" i="35"/>
  <c r="BX54" i="35"/>
  <c r="BY54" i="35"/>
  <c r="BZ54" i="35"/>
  <c r="BX55" i="35"/>
  <c r="BY55" i="35"/>
  <c r="BZ55" i="35"/>
  <c r="BX56" i="35"/>
  <c r="BY56" i="35"/>
  <c r="BZ56" i="35"/>
  <c r="BX57" i="35"/>
  <c r="BY57" i="35"/>
  <c r="BZ57" i="35"/>
  <c r="BX58" i="35"/>
  <c r="BY58" i="35"/>
  <c r="BZ58" i="35"/>
  <c r="BX59" i="35"/>
  <c r="BY59" i="35"/>
  <c r="BZ59" i="35"/>
  <c r="BX60" i="35"/>
  <c r="BY60" i="35"/>
  <c r="BZ60" i="35"/>
  <c r="BX61" i="35"/>
  <c r="BY61" i="35"/>
  <c r="BZ61" i="35"/>
  <c r="BX62" i="35"/>
  <c r="BY62" i="35"/>
  <c r="BZ62" i="35"/>
  <c r="BX63" i="35"/>
  <c r="BY63" i="35"/>
  <c r="BZ63" i="35"/>
  <c r="BX64" i="35"/>
  <c r="BY64" i="35"/>
  <c r="BZ64" i="35"/>
  <c r="BX65" i="35"/>
  <c r="BY65" i="35"/>
  <c r="BZ65" i="35"/>
  <c r="BX66" i="35"/>
  <c r="BY66" i="35"/>
  <c r="BZ66" i="35"/>
  <c r="BX67" i="35"/>
  <c r="BY67" i="35"/>
  <c r="BZ67" i="35"/>
  <c r="BX68" i="35"/>
  <c r="BY68" i="35"/>
  <c r="BZ68" i="35"/>
  <c r="BX69" i="35"/>
  <c r="BY69" i="35"/>
  <c r="BZ69" i="35"/>
  <c r="BX13" i="35"/>
  <c r="BY13" i="35"/>
  <c r="BZ13" i="35"/>
  <c r="BX14" i="35"/>
  <c r="BY14" i="35"/>
  <c r="BZ14" i="35"/>
  <c r="BX15" i="35"/>
  <c r="BY15" i="35"/>
  <c r="BZ15" i="35"/>
  <c r="BZ12" i="35"/>
  <c r="BY12" i="35"/>
  <c r="BX12" i="35"/>
  <c r="BO13" i="35"/>
  <c r="BP13" i="35"/>
  <c r="BQ13" i="35"/>
  <c r="BR13" i="35"/>
  <c r="BS13" i="35"/>
  <c r="BT13" i="35"/>
  <c r="BU13" i="35"/>
  <c r="BV13" i="35"/>
  <c r="BO14" i="35"/>
  <c r="BP14" i="35"/>
  <c r="BQ14" i="35"/>
  <c r="BR14" i="35"/>
  <c r="BS14" i="35"/>
  <c r="BT14" i="35"/>
  <c r="BU14" i="35"/>
  <c r="BV14" i="35"/>
  <c r="BO15" i="35"/>
  <c r="BP15" i="35"/>
  <c r="BQ15" i="35"/>
  <c r="BR15" i="35"/>
  <c r="BS15" i="35"/>
  <c r="BT15" i="35"/>
  <c r="BU15" i="35"/>
  <c r="BV15" i="35"/>
  <c r="BO16" i="35"/>
  <c r="BP16" i="35"/>
  <c r="BQ16" i="35"/>
  <c r="BR16" i="35"/>
  <c r="BS16" i="35"/>
  <c r="BT16" i="35"/>
  <c r="BU16" i="35"/>
  <c r="BV16" i="35"/>
  <c r="BO17" i="35"/>
  <c r="BP17" i="35"/>
  <c r="BQ17" i="35"/>
  <c r="BR17" i="35"/>
  <c r="BS17" i="35"/>
  <c r="BT17" i="35"/>
  <c r="BU17" i="35"/>
  <c r="BV17" i="35"/>
  <c r="BO18" i="35"/>
  <c r="BP18" i="35"/>
  <c r="BQ18" i="35"/>
  <c r="BR18" i="35"/>
  <c r="BS18" i="35"/>
  <c r="BT18" i="35"/>
  <c r="BU18" i="35"/>
  <c r="BV18" i="35"/>
  <c r="BO19" i="35"/>
  <c r="BP19" i="35"/>
  <c r="BQ19" i="35"/>
  <c r="BR19" i="35"/>
  <c r="BS19" i="35"/>
  <c r="BT19" i="35"/>
  <c r="BU19" i="35"/>
  <c r="BV19" i="35"/>
  <c r="BO20" i="35"/>
  <c r="BP20" i="35"/>
  <c r="BQ20" i="35"/>
  <c r="BR20" i="35"/>
  <c r="BS20" i="35"/>
  <c r="BT20" i="35"/>
  <c r="BU20" i="35"/>
  <c r="BV20" i="35"/>
  <c r="BO21" i="35"/>
  <c r="BP21" i="35"/>
  <c r="BQ21" i="35"/>
  <c r="BR21" i="35"/>
  <c r="BS21" i="35"/>
  <c r="BT21" i="35"/>
  <c r="BU21" i="35"/>
  <c r="BV21" i="35"/>
  <c r="BO22" i="35"/>
  <c r="BP22" i="35"/>
  <c r="BQ22" i="35"/>
  <c r="BR22" i="35"/>
  <c r="BS22" i="35"/>
  <c r="BT22" i="35"/>
  <c r="BU22" i="35"/>
  <c r="BV22" i="35"/>
  <c r="BO23" i="35"/>
  <c r="BP23" i="35"/>
  <c r="BQ23" i="35"/>
  <c r="BR23" i="35"/>
  <c r="BS23" i="35"/>
  <c r="BT23" i="35"/>
  <c r="BU23" i="35"/>
  <c r="BV23" i="35"/>
  <c r="BO24" i="35"/>
  <c r="BP24" i="35"/>
  <c r="BQ24" i="35"/>
  <c r="BR24" i="35"/>
  <c r="BS24" i="35"/>
  <c r="BT24" i="35"/>
  <c r="BU24" i="35"/>
  <c r="BV24" i="35"/>
  <c r="BO25" i="35"/>
  <c r="BP25" i="35"/>
  <c r="BQ25" i="35"/>
  <c r="BR25" i="35"/>
  <c r="BS25" i="35"/>
  <c r="BT25" i="35"/>
  <c r="BU25" i="35"/>
  <c r="BV25" i="35"/>
  <c r="BO26" i="35"/>
  <c r="BP26" i="35"/>
  <c r="BQ26" i="35"/>
  <c r="BR26" i="35"/>
  <c r="BS26" i="35"/>
  <c r="BT26" i="35"/>
  <c r="BU26" i="35"/>
  <c r="BV26" i="35"/>
  <c r="BO27" i="35"/>
  <c r="BP27" i="35"/>
  <c r="BQ27" i="35"/>
  <c r="BR27" i="35"/>
  <c r="BS27" i="35"/>
  <c r="BT27" i="35"/>
  <c r="BU27" i="35"/>
  <c r="BV27" i="35"/>
  <c r="BO28" i="35"/>
  <c r="BP28" i="35"/>
  <c r="BQ28" i="35"/>
  <c r="BR28" i="35"/>
  <c r="BS28" i="35"/>
  <c r="BT28" i="35"/>
  <c r="BU28" i="35"/>
  <c r="BV28" i="35"/>
  <c r="BO29" i="35"/>
  <c r="BP29" i="35"/>
  <c r="BQ29" i="35"/>
  <c r="BR29" i="35"/>
  <c r="BS29" i="35"/>
  <c r="BT29" i="35"/>
  <c r="BU29" i="35"/>
  <c r="BV29" i="35"/>
  <c r="BO30" i="35"/>
  <c r="BP30" i="35"/>
  <c r="BQ30" i="35"/>
  <c r="BR30" i="35"/>
  <c r="BS30" i="35"/>
  <c r="BT30" i="35"/>
  <c r="BU30" i="35"/>
  <c r="BV30" i="35"/>
  <c r="BO31" i="35"/>
  <c r="BP31" i="35"/>
  <c r="BQ31" i="35"/>
  <c r="BR31" i="35"/>
  <c r="BS31" i="35"/>
  <c r="BT31" i="35"/>
  <c r="BU31" i="35"/>
  <c r="BV31" i="35"/>
  <c r="BO32" i="35"/>
  <c r="BP32" i="35"/>
  <c r="BQ32" i="35"/>
  <c r="BR32" i="35"/>
  <c r="BS32" i="35"/>
  <c r="BT32" i="35"/>
  <c r="BU32" i="35"/>
  <c r="BV32" i="35"/>
  <c r="BO33" i="35"/>
  <c r="BP33" i="35"/>
  <c r="BQ33" i="35"/>
  <c r="BR33" i="35"/>
  <c r="BS33" i="35"/>
  <c r="BT33" i="35"/>
  <c r="BU33" i="35"/>
  <c r="BV33" i="35"/>
  <c r="BO34" i="35"/>
  <c r="BP34" i="35"/>
  <c r="BQ34" i="35"/>
  <c r="BR34" i="35"/>
  <c r="BS34" i="35"/>
  <c r="BT34" i="35"/>
  <c r="BU34" i="35"/>
  <c r="BV34" i="35"/>
  <c r="BO35" i="35"/>
  <c r="BP35" i="35"/>
  <c r="BQ35" i="35"/>
  <c r="BR35" i="35"/>
  <c r="BS35" i="35"/>
  <c r="BT35" i="35"/>
  <c r="BU35" i="35"/>
  <c r="BV35" i="35"/>
  <c r="BO36" i="35"/>
  <c r="BP36" i="35"/>
  <c r="BQ36" i="35"/>
  <c r="BR36" i="35"/>
  <c r="BS36" i="35"/>
  <c r="BT36" i="35"/>
  <c r="BU36" i="35"/>
  <c r="BV36" i="35"/>
  <c r="BO37" i="35"/>
  <c r="BP37" i="35"/>
  <c r="BQ37" i="35"/>
  <c r="BR37" i="35"/>
  <c r="BS37" i="35"/>
  <c r="BT37" i="35"/>
  <c r="BU37" i="35"/>
  <c r="BV37" i="35"/>
  <c r="BO38" i="35"/>
  <c r="BP38" i="35"/>
  <c r="BQ38" i="35"/>
  <c r="BR38" i="35"/>
  <c r="BS38" i="35"/>
  <c r="BT38" i="35"/>
  <c r="BU38" i="35"/>
  <c r="BV38" i="35"/>
  <c r="BO39" i="35"/>
  <c r="BP39" i="35"/>
  <c r="BQ39" i="35"/>
  <c r="BR39" i="35"/>
  <c r="BS39" i="35"/>
  <c r="BT39" i="35"/>
  <c r="BU39" i="35"/>
  <c r="BV39" i="35"/>
  <c r="BO40" i="35"/>
  <c r="BP40" i="35"/>
  <c r="BQ40" i="35"/>
  <c r="BR40" i="35"/>
  <c r="BS40" i="35"/>
  <c r="BT40" i="35"/>
  <c r="BU40" i="35"/>
  <c r="BV40" i="35"/>
  <c r="BO41" i="35"/>
  <c r="BP41" i="35"/>
  <c r="BQ41" i="35"/>
  <c r="BR41" i="35"/>
  <c r="BS41" i="35"/>
  <c r="BT41" i="35"/>
  <c r="BU41" i="35"/>
  <c r="BV41" i="35"/>
  <c r="BO42" i="35"/>
  <c r="BP42" i="35"/>
  <c r="BQ42" i="35"/>
  <c r="BR42" i="35"/>
  <c r="BS42" i="35"/>
  <c r="BT42" i="35"/>
  <c r="BU42" i="35"/>
  <c r="BV42" i="35"/>
  <c r="BO43" i="35"/>
  <c r="BP43" i="35"/>
  <c r="BQ43" i="35"/>
  <c r="BR43" i="35"/>
  <c r="BS43" i="35"/>
  <c r="BT43" i="35"/>
  <c r="BU43" i="35"/>
  <c r="BV43" i="35"/>
  <c r="BO44" i="35"/>
  <c r="BP44" i="35"/>
  <c r="BQ44" i="35"/>
  <c r="BR44" i="35"/>
  <c r="BS44" i="35"/>
  <c r="BT44" i="35"/>
  <c r="BU44" i="35"/>
  <c r="BV44" i="35"/>
  <c r="BO45" i="35"/>
  <c r="BP45" i="35"/>
  <c r="BQ45" i="35"/>
  <c r="BR45" i="35"/>
  <c r="BS45" i="35"/>
  <c r="BT45" i="35"/>
  <c r="BU45" i="35"/>
  <c r="BV45" i="35"/>
  <c r="BO46" i="35"/>
  <c r="BP46" i="35"/>
  <c r="BQ46" i="35"/>
  <c r="BR46" i="35"/>
  <c r="BS46" i="35"/>
  <c r="BT46" i="35"/>
  <c r="BU46" i="35"/>
  <c r="BV46" i="35"/>
  <c r="BO47" i="35"/>
  <c r="BP47" i="35"/>
  <c r="BQ47" i="35"/>
  <c r="BR47" i="35"/>
  <c r="BS47" i="35"/>
  <c r="BT47" i="35"/>
  <c r="BU47" i="35"/>
  <c r="BV47" i="35"/>
  <c r="BO48" i="35"/>
  <c r="BP48" i="35"/>
  <c r="BQ48" i="35"/>
  <c r="BR48" i="35"/>
  <c r="BS48" i="35"/>
  <c r="BT48" i="35"/>
  <c r="BU48" i="35"/>
  <c r="BV48" i="35"/>
  <c r="BO49" i="35"/>
  <c r="BP49" i="35"/>
  <c r="BQ49" i="35"/>
  <c r="BR49" i="35"/>
  <c r="BS49" i="35"/>
  <c r="BT49" i="35"/>
  <c r="BU49" i="35"/>
  <c r="BV49" i="35"/>
  <c r="BO50" i="35"/>
  <c r="BP50" i="35"/>
  <c r="BQ50" i="35"/>
  <c r="BR50" i="35"/>
  <c r="BS50" i="35"/>
  <c r="BT50" i="35"/>
  <c r="BU50" i="35"/>
  <c r="BV50" i="35"/>
  <c r="BO51" i="35"/>
  <c r="BP51" i="35"/>
  <c r="BQ51" i="35"/>
  <c r="BR51" i="35"/>
  <c r="BS51" i="35"/>
  <c r="BT51" i="35"/>
  <c r="BU51" i="35"/>
  <c r="BV51" i="35"/>
  <c r="BO52" i="35"/>
  <c r="BP52" i="35"/>
  <c r="BQ52" i="35"/>
  <c r="BR52" i="35"/>
  <c r="BS52" i="35"/>
  <c r="BT52" i="35"/>
  <c r="BU52" i="35"/>
  <c r="BV52" i="35"/>
  <c r="BO53" i="35"/>
  <c r="BP53" i="35"/>
  <c r="BQ53" i="35"/>
  <c r="BR53" i="35"/>
  <c r="BS53" i="35"/>
  <c r="BT53" i="35"/>
  <c r="BU53" i="35"/>
  <c r="BV53" i="35"/>
  <c r="BO54" i="35"/>
  <c r="BP54" i="35"/>
  <c r="BQ54" i="35"/>
  <c r="BR54" i="35"/>
  <c r="BS54" i="35"/>
  <c r="BT54" i="35"/>
  <c r="BU54" i="35"/>
  <c r="BV54" i="35"/>
  <c r="BO55" i="35"/>
  <c r="BP55" i="35"/>
  <c r="BQ55" i="35"/>
  <c r="BR55" i="35"/>
  <c r="BS55" i="35"/>
  <c r="BT55" i="35"/>
  <c r="BU55" i="35"/>
  <c r="BV55" i="35"/>
  <c r="BO56" i="35"/>
  <c r="BP56" i="35"/>
  <c r="BQ56" i="35"/>
  <c r="BR56" i="35"/>
  <c r="BS56" i="35"/>
  <c r="BT56" i="35"/>
  <c r="BU56" i="35"/>
  <c r="BV56" i="35"/>
  <c r="BO57" i="35"/>
  <c r="BP57" i="35"/>
  <c r="BQ57" i="35"/>
  <c r="BR57" i="35"/>
  <c r="BS57" i="35"/>
  <c r="BT57" i="35"/>
  <c r="BU57" i="35"/>
  <c r="BV57" i="35"/>
  <c r="BO58" i="35"/>
  <c r="BP58" i="35"/>
  <c r="BQ58" i="35"/>
  <c r="BR58" i="35"/>
  <c r="BS58" i="35"/>
  <c r="BT58" i="35"/>
  <c r="BU58" i="35"/>
  <c r="BV58" i="35"/>
  <c r="BO59" i="35"/>
  <c r="BP59" i="35"/>
  <c r="BQ59" i="35"/>
  <c r="BR59" i="35"/>
  <c r="BS59" i="35"/>
  <c r="BT59" i="35"/>
  <c r="BU59" i="35"/>
  <c r="BV59" i="35"/>
  <c r="BO60" i="35"/>
  <c r="BP60" i="35"/>
  <c r="BQ60" i="35"/>
  <c r="BR60" i="35"/>
  <c r="BS60" i="35"/>
  <c r="BT60" i="35"/>
  <c r="BU60" i="35"/>
  <c r="BV60" i="35"/>
  <c r="BO61" i="35"/>
  <c r="BP61" i="35"/>
  <c r="BQ61" i="35"/>
  <c r="BR61" i="35"/>
  <c r="BS61" i="35"/>
  <c r="BT61" i="35"/>
  <c r="BU61" i="35"/>
  <c r="BV61" i="35"/>
  <c r="BO62" i="35"/>
  <c r="BP62" i="35"/>
  <c r="BQ62" i="35"/>
  <c r="BR62" i="35"/>
  <c r="BS62" i="35"/>
  <c r="BT62" i="35"/>
  <c r="BU62" i="35"/>
  <c r="BV62" i="35"/>
  <c r="BO63" i="35"/>
  <c r="BP63" i="35"/>
  <c r="BQ63" i="35"/>
  <c r="BR63" i="35"/>
  <c r="BS63" i="35"/>
  <c r="BT63" i="35"/>
  <c r="BU63" i="35"/>
  <c r="BV63" i="35"/>
  <c r="BO64" i="35"/>
  <c r="BP64" i="35"/>
  <c r="BQ64" i="35"/>
  <c r="BR64" i="35"/>
  <c r="BS64" i="35"/>
  <c r="BT64" i="35"/>
  <c r="BU64" i="35"/>
  <c r="BV64" i="35"/>
  <c r="BO65" i="35"/>
  <c r="BP65" i="35"/>
  <c r="BQ65" i="35"/>
  <c r="BR65" i="35"/>
  <c r="BS65" i="35"/>
  <c r="BT65" i="35"/>
  <c r="BU65" i="35"/>
  <c r="BV65" i="35"/>
  <c r="BO66" i="35"/>
  <c r="BP66" i="35"/>
  <c r="BQ66" i="35"/>
  <c r="BR66" i="35"/>
  <c r="BS66" i="35"/>
  <c r="BT66" i="35"/>
  <c r="BU66" i="35"/>
  <c r="BV66" i="35"/>
  <c r="BO67" i="35"/>
  <c r="BP67" i="35"/>
  <c r="BQ67" i="35"/>
  <c r="BR67" i="35"/>
  <c r="BS67" i="35"/>
  <c r="BT67" i="35"/>
  <c r="BU67" i="35"/>
  <c r="BV67" i="35"/>
  <c r="BO68" i="35"/>
  <c r="BP68" i="35"/>
  <c r="BQ68" i="35"/>
  <c r="BR68" i="35"/>
  <c r="BS68" i="35"/>
  <c r="BT68" i="35"/>
  <c r="BU68" i="35"/>
  <c r="BV68" i="35"/>
  <c r="BO69" i="35"/>
  <c r="BP69" i="35"/>
  <c r="BQ69" i="35"/>
  <c r="BR69" i="35"/>
  <c r="BS69" i="35"/>
  <c r="BT69" i="35"/>
  <c r="BU69" i="35"/>
  <c r="BV69" i="35"/>
  <c r="BV12" i="35"/>
  <c r="BU12" i="35"/>
  <c r="BT12" i="35"/>
  <c r="BS12" i="35"/>
  <c r="BR12" i="35"/>
  <c r="BQ12" i="35"/>
  <c r="BP12" i="35"/>
  <c r="BO12" i="35"/>
  <c r="AJ13" i="35"/>
  <c r="X59" i="24" s="1"/>
  <c r="AJ14" i="35"/>
  <c r="X60" i="24" s="1"/>
  <c r="AJ15" i="35"/>
  <c r="X61" i="24" s="1"/>
  <c r="AJ16" i="35"/>
  <c r="AJ17" i="35"/>
  <c r="AJ18" i="35"/>
  <c r="AJ19" i="35"/>
  <c r="AJ20" i="35"/>
  <c r="AJ21" i="35"/>
  <c r="AJ22" i="35"/>
  <c r="AJ23" i="35"/>
  <c r="AJ24" i="35"/>
  <c r="AJ25" i="35"/>
  <c r="AJ26" i="35"/>
  <c r="AJ27" i="35"/>
  <c r="AJ28" i="35"/>
  <c r="AJ29" i="35"/>
  <c r="AJ30" i="35"/>
  <c r="AJ31" i="35"/>
  <c r="AJ32" i="35"/>
  <c r="AJ33" i="35"/>
  <c r="AJ34" i="35"/>
  <c r="AJ35" i="35"/>
  <c r="AJ36" i="35"/>
  <c r="AJ37" i="35"/>
  <c r="AJ38" i="35"/>
  <c r="AJ39" i="35"/>
  <c r="AJ40" i="35"/>
  <c r="AJ41" i="35"/>
  <c r="AJ42" i="35"/>
  <c r="AJ44" i="35"/>
  <c r="AJ45" i="35"/>
  <c r="AJ46" i="35"/>
  <c r="AJ47" i="35"/>
  <c r="AJ48" i="35"/>
  <c r="AJ49" i="35"/>
  <c r="AJ50" i="35"/>
  <c r="AJ51" i="35"/>
  <c r="AJ52" i="35"/>
  <c r="AJ53" i="35"/>
  <c r="AJ54" i="35"/>
  <c r="AJ55" i="35"/>
  <c r="AJ56" i="35"/>
  <c r="AJ57" i="35"/>
  <c r="AJ58" i="35"/>
  <c r="AJ59" i="35"/>
  <c r="AJ60" i="35"/>
  <c r="AJ61" i="35"/>
  <c r="AJ62" i="35"/>
  <c r="AJ63" i="35"/>
  <c r="AJ64" i="35"/>
  <c r="AJ65" i="35"/>
  <c r="AJ66" i="35"/>
  <c r="AJ67" i="35"/>
  <c r="AJ68" i="35"/>
  <c r="X58" i="24"/>
  <c r="BB13" i="35"/>
  <c r="BC13" i="35"/>
  <c r="BD13" i="35"/>
  <c r="BE13" i="35"/>
  <c r="BB14" i="35"/>
  <c r="BC14" i="35"/>
  <c r="BD14" i="35"/>
  <c r="BE14" i="35"/>
  <c r="BB15" i="35"/>
  <c r="BC15" i="35"/>
  <c r="BD15" i="35"/>
  <c r="BE15" i="35"/>
  <c r="BB16" i="35"/>
  <c r="BC16" i="35"/>
  <c r="BD16" i="35"/>
  <c r="BE16" i="35"/>
  <c r="BB17" i="35"/>
  <c r="BC17" i="35"/>
  <c r="BD17" i="35"/>
  <c r="BE17" i="35"/>
  <c r="BB18" i="35"/>
  <c r="BC18" i="35"/>
  <c r="BD18" i="35"/>
  <c r="BE18" i="35"/>
  <c r="BB19" i="35"/>
  <c r="BC19" i="35"/>
  <c r="BD19" i="35"/>
  <c r="BE19" i="35"/>
  <c r="BB20" i="35"/>
  <c r="BC20" i="35"/>
  <c r="BD20" i="35"/>
  <c r="BE20" i="35"/>
  <c r="BB21" i="35"/>
  <c r="BC21" i="35"/>
  <c r="BD21" i="35"/>
  <c r="BE21" i="35"/>
  <c r="BB22" i="35"/>
  <c r="BC22" i="35"/>
  <c r="BD22" i="35"/>
  <c r="BE22" i="35"/>
  <c r="BB23" i="35"/>
  <c r="BC23" i="35"/>
  <c r="BD23" i="35"/>
  <c r="BE23" i="35"/>
  <c r="BB24" i="35"/>
  <c r="BC24" i="35"/>
  <c r="BD24" i="35"/>
  <c r="BE24" i="35"/>
  <c r="BB25" i="35"/>
  <c r="BC25" i="35"/>
  <c r="BD25" i="35"/>
  <c r="BE25" i="35"/>
  <c r="BB26" i="35"/>
  <c r="BC26" i="35"/>
  <c r="BD26" i="35"/>
  <c r="BE26" i="35"/>
  <c r="BB27" i="35"/>
  <c r="BC27" i="35"/>
  <c r="BD27" i="35"/>
  <c r="BE27" i="35"/>
  <c r="BB28" i="35"/>
  <c r="BC28" i="35"/>
  <c r="BD28" i="35"/>
  <c r="BE28" i="35"/>
  <c r="BB29" i="35"/>
  <c r="BC29" i="35"/>
  <c r="BD29" i="35"/>
  <c r="BE29" i="35"/>
  <c r="BB30" i="35"/>
  <c r="BC30" i="35"/>
  <c r="BD30" i="35"/>
  <c r="BE30" i="35"/>
  <c r="BB31" i="35"/>
  <c r="BC31" i="35"/>
  <c r="BD31" i="35"/>
  <c r="BE31" i="35"/>
  <c r="BB32" i="35"/>
  <c r="BC32" i="35"/>
  <c r="BD32" i="35"/>
  <c r="BE32" i="35"/>
  <c r="BB33" i="35"/>
  <c r="BC33" i="35"/>
  <c r="BD33" i="35"/>
  <c r="BE33" i="35"/>
  <c r="BB34" i="35"/>
  <c r="BC34" i="35"/>
  <c r="BD34" i="35"/>
  <c r="BE34" i="35"/>
  <c r="BB35" i="35"/>
  <c r="BC35" i="35"/>
  <c r="BD35" i="35"/>
  <c r="BE35" i="35"/>
  <c r="BB36" i="35"/>
  <c r="BC36" i="35"/>
  <c r="BD36" i="35"/>
  <c r="BE36" i="35"/>
  <c r="BB37" i="35"/>
  <c r="BC37" i="35"/>
  <c r="BD37" i="35"/>
  <c r="BE37" i="35"/>
  <c r="BB38" i="35"/>
  <c r="BC38" i="35"/>
  <c r="BD38" i="35"/>
  <c r="BE38" i="35"/>
  <c r="BB39" i="35"/>
  <c r="BC39" i="35"/>
  <c r="BD39" i="35"/>
  <c r="BE39" i="35"/>
  <c r="BB40" i="35"/>
  <c r="BC40" i="35"/>
  <c r="BD40" i="35"/>
  <c r="BE40" i="35"/>
  <c r="BB41" i="35"/>
  <c r="BC41" i="35"/>
  <c r="BD41" i="35"/>
  <c r="BE41" i="35"/>
  <c r="BB42" i="35"/>
  <c r="BC42" i="35"/>
  <c r="BD42" i="35"/>
  <c r="BE42" i="35"/>
  <c r="BB43" i="35"/>
  <c r="BC43" i="35"/>
  <c r="BD43" i="35"/>
  <c r="BE43" i="35"/>
  <c r="BB44" i="35"/>
  <c r="BC44" i="35"/>
  <c r="BD44" i="35"/>
  <c r="BE44" i="35"/>
  <c r="BB45" i="35"/>
  <c r="BC45" i="35"/>
  <c r="BD45" i="35"/>
  <c r="BE45" i="35"/>
  <c r="BB46" i="35"/>
  <c r="BC46" i="35"/>
  <c r="BD46" i="35"/>
  <c r="BE46" i="35"/>
  <c r="BB47" i="35"/>
  <c r="BC47" i="35"/>
  <c r="BD47" i="35"/>
  <c r="BE47" i="35"/>
  <c r="BB48" i="35"/>
  <c r="BC48" i="35"/>
  <c r="BD48" i="35"/>
  <c r="BE48" i="35"/>
  <c r="BB49" i="35"/>
  <c r="BC49" i="35"/>
  <c r="BD49" i="35"/>
  <c r="BE49" i="35"/>
  <c r="BB50" i="35"/>
  <c r="BC50" i="35"/>
  <c r="BD50" i="35"/>
  <c r="BE50" i="35"/>
  <c r="BB51" i="35"/>
  <c r="BC51" i="35"/>
  <c r="BD51" i="35"/>
  <c r="BE51" i="35"/>
  <c r="BB52" i="35"/>
  <c r="BC52" i="35"/>
  <c r="BD52" i="35"/>
  <c r="BE52" i="35"/>
  <c r="BB53" i="35"/>
  <c r="BC53" i="35"/>
  <c r="BD53" i="35"/>
  <c r="BE53" i="35"/>
  <c r="BB54" i="35"/>
  <c r="BC54" i="35"/>
  <c r="BD54" i="35"/>
  <c r="BE54" i="35"/>
  <c r="BB55" i="35"/>
  <c r="BC55" i="35"/>
  <c r="BD55" i="35"/>
  <c r="BE55" i="35"/>
  <c r="BB56" i="35"/>
  <c r="BC56" i="35"/>
  <c r="BD56" i="35"/>
  <c r="BE56" i="35"/>
  <c r="BB57" i="35"/>
  <c r="BC57" i="35"/>
  <c r="BD57" i="35"/>
  <c r="BE57" i="35"/>
  <c r="BB58" i="35"/>
  <c r="BC58" i="35"/>
  <c r="BD58" i="35"/>
  <c r="BE58" i="35"/>
  <c r="BB59" i="35"/>
  <c r="BC59" i="35"/>
  <c r="BD59" i="35"/>
  <c r="BE59" i="35"/>
  <c r="BB60" i="35"/>
  <c r="BC60" i="35"/>
  <c r="BD60" i="35"/>
  <c r="BE60" i="35"/>
  <c r="BB61" i="35"/>
  <c r="BC61" i="35"/>
  <c r="BD61" i="35"/>
  <c r="BE61" i="35"/>
  <c r="BB62" i="35"/>
  <c r="BC62" i="35"/>
  <c r="BD62" i="35"/>
  <c r="BE62" i="35"/>
  <c r="BB63" i="35"/>
  <c r="BC63" i="35"/>
  <c r="BD63" i="35"/>
  <c r="BE63" i="35"/>
  <c r="BB64" i="35"/>
  <c r="BC64" i="35"/>
  <c r="BD64" i="35"/>
  <c r="BE64" i="35"/>
  <c r="BB65" i="35"/>
  <c r="BC65" i="35"/>
  <c r="BD65" i="35"/>
  <c r="BE65" i="35"/>
  <c r="BB66" i="35"/>
  <c r="BC66" i="35"/>
  <c r="BD66" i="35"/>
  <c r="BE66" i="35"/>
  <c r="BB67" i="35"/>
  <c r="BC67" i="35"/>
  <c r="BD67" i="35"/>
  <c r="BE67" i="35"/>
  <c r="BB68" i="35"/>
  <c r="BC68" i="35"/>
  <c r="BD68" i="35"/>
  <c r="BE68" i="35"/>
  <c r="BB69" i="35"/>
  <c r="BC69" i="35"/>
  <c r="BD69" i="35"/>
  <c r="BE69" i="35"/>
  <c r="BB70" i="35"/>
  <c r="BC70" i="35"/>
  <c r="BD70" i="35"/>
  <c r="BE70" i="35"/>
  <c r="BB12" i="35"/>
  <c r="AA7" i="35" s="1"/>
  <c r="BC12" i="35"/>
  <c r="BD12" i="35"/>
  <c r="BE12" i="35"/>
  <c r="AD7" i="35" s="1"/>
  <c r="AE12" i="37"/>
  <c r="AL12" i="37"/>
  <c r="AM12" i="37"/>
  <c r="AN12" i="37"/>
  <c r="AO12" i="37"/>
  <c r="AP12" i="37"/>
  <c r="AQ12" i="37"/>
  <c r="AR12" i="37"/>
  <c r="AS12" i="37"/>
  <c r="AT12" i="37"/>
  <c r="AU12" i="37"/>
  <c r="AV12" i="37"/>
  <c r="AW12" i="37"/>
  <c r="AX12" i="37"/>
  <c r="AY12" i="37"/>
  <c r="AE29" i="37"/>
  <c r="AE27" i="37"/>
  <c r="AE26" i="37"/>
  <c r="AE24" i="37"/>
  <c r="AE23" i="37"/>
  <c r="AE21" i="37"/>
  <c r="AE20" i="37"/>
  <c r="AE18" i="37"/>
  <c r="AE17" i="37"/>
  <c r="AE15" i="37"/>
  <c r="AE14" i="37"/>
  <c r="CM10" i="19"/>
  <c r="CL10" i="19"/>
  <c r="CK10" i="19"/>
  <c r="CJ10" i="19"/>
  <c r="CI10" i="19"/>
  <c r="CH10" i="19"/>
  <c r="CG10" i="19"/>
  <c r="CF10" i="19"/>
  <c r="CE10" i="19"/>
  <c r="CD10" i="19"/>
  <c r="CC10" i="19"/>
  <c r="CB10" i="19"/>
  <c r="CA10" i="19"/>
  <c r="BZ10" i="19"/>
  <c r="BY10" i="19"/>
  <c r="BX10" i="19"/>
  <c r="BV10" i="19"/>
  <c r="BU10" i="19"/>
  <c r="BL10" i="19"/>
  <c r="BJ10" i="19"/>
  <c r="BH10" i="19"/>
  <c r="BF10" i="19"/>
  <c r="BD10" i="19"/>
  <c r="BB10" i="19"/>
  <c r="AZ10" i="19"/>
  <c r="AX10" i="19"/>
  <c r="AV10" i="19"/>
  <c r="AT10" i="19"/>
  <c r="AR10" i="19"/>
  <c r="AP10" i="19"/>
  <c r="CM16" i="19"/>
  <c r="CL16" i="19"/>
  <c r="CK16" i="19"/>
  <c r="CJ16" i="19"/>
  <c r="CI16" i="19"/>
  <c r="CH16" i="19"/>
  <c r="CG16" i="19"/>
  <c r="CF16" i="19"/>
  <c r="CE16" i="19"/>
  <c r="CD16" i="19"/>
  <c r="CC16" i="19"/>
  <c r="CB16" i="19"/>
  <c r="CA16" i="19"/>
  <c r="BZ16" i="19"/>
  <c r="BY16" i="19"/>
  <c r="BX16" i="19"/>
  <c r="BV16" i="19"/>
  <c r="BU16" i="19"/>
  <c r="BS16" i="19"/>
  <c r="BR16" i="19"/>
  <c r="BQ16" i="19"/>
  <c r="BP16" i="19"/>
  <c r="BO16" i="19"/>
  <c r="BN16" i="19"/>
  <c r="BM16" i="19"/>
  <c r="BL16" i="19"/>
  <c r="BJ16" i="19"/>
  <c r="BH16" i="19"/>
  <c r="BF16" i="19"/>
  <c r="BD16" i="19"/>
  <c r="BB16" i="19"/>
  <c r="AZ16" i="19"/>
  <c r="AX16" i="19"/>
  <c r="AV16" i="19"/>
  <c r="AT16" i="19"/>
  <c r="AR16" i="19"/>
  <c r="AP16" i="19"/>
  <c r="AM16" i="19"/>
  <c r="AL16" i="19"/>
  <c r="AK16" i="19"/>
  <c r="AJ16" i="19"/>
  <c r="AI16" i="19"/>
  <c r="AH16" i="19"/>
  <c r="AG16" i="19"/>
  <c r="AF16" i="19"/>
  <c r="AE16" i="19"/>
  <c r="AD16" i="19"/>
  <c r="AC16" i="19"/>
  <c r="Z16" i="19"/>
  <c r="W16" i="19"/>
  <c r="V16" i="19"/>
  <c r="U16" i="19"/>
  <c r="CM15" i="19"/>
  <c r="CL15" i="19"/>
  <c r="CK15" i="19"/>
  <c r="CJ15" i="19"/>
  <c r="CI15" i="19"/>
  <c r="CH15" i="19"/>
  <c r="CG15" i="19"/>
  <c r="CF15" i="19"/>
  <c r="CE15" i="19"/>
  <c r="CD15" i="19"/>
  <c r="CC15" i="19"/>
  <c r="CB15" i="19"/>
  <c r="CA15" i="19"/>
  <c r="BZ15" i="19"/>
  <c r="BY15" i="19"/>
  <c r="BX15" i="19"/>
  <c r="BV15" i="19"/>
  <c r="BU15" i="19"/>
  <c r="BS15" i="19"/>
  <c r="BR15" i="19"/>
  <c r="BQ15" i="19"/>
  <c r="BP15" i="19"/>
  <c r="BO15" i="19"/>
  <c r="BN15" i="19"/>
  <c r="BM15" i="19"/>
  <c r="BL15" i="19"/>
  <c r="BJ15" i="19"/>
  <c r="BH15" i="19"/>
  <c r="BF15" i="19"/>
  <c r="BD15" i="19"/>
  <c r="BB15" i="19"/>
  <c r="AZ15" i="19"/>
  <c r="AX15" i="19"/>
  <c r="AV15" i="19"/>
  <c r="AT15" i="19"/>
  <c r="AR15" i="19"/>
  <c r="AP15" i="19"/>
  <c r="AM15" i="19"/>
  <c r="AL15" i="19"/>
  <c r="AK15" i="19"/>
  <c r="AJ15" i="19"/>
  <c r="AI15" i="19"/>
  <c r="AH15" i="19"/>
  <c r="AG15" i="19"/>
  <c r="AF15" i="19"/>
  <c r="AE15" i="19"/>
  <c r="AD15" i="19"/>
  <c r="AC15" i="19"/>
  <c r="Z15" i="19"/>
  <c r="W15" i="19"/>
  <c r="V15" i="19"/>
  <c r="U15" i="19"/>
  <c r="CM14" i="19"/>
  <c r="CL14" i="19"/>
  <c r="CK14" i="19"/>
  <c r="CJ14" i="19"/>
  <c r="CI14" i="19"/>
  <c r="CH14" i="19"/>
  <c r="CG14" i="19"/>
  <c r="CF14" i="19"/>
  <c r="CE14" i="19"/>
  <c r="CD14" i="19"/>
  <c r="CC14" i="19"/>
  <c r="CB14" i="19"/>
  <c r="CA14" i="19"/>
  <c r="BZ14" i="19"/>
  <c r="BY14" i="19"/>
  <c r="BX14" i="19"/>
  <c r="BV14" i="19"/>
  <c r="BU14" i="19"/>
  <c r="BS14" i="19"/>
  <c r="BR14" i="19"/>
  <c r="BQ14" i="19"/>
  <c r="BP14" i="19"/>
  <c r="BO14" i="19"/>
  <c r="BN14" i="19"/>
  <c r="BM14" i="19"/>
  <c r="BL14" i="19"/>
  <c r="BJ14" i="19"/>
  <c r="BH14" i="19"/>
  <c r="BF14" i="19"/>
  <c r="BD14" i="19"/>
  <c r="BB14" i="19"/>
  <c r="AZ14" i="19"/>
  <c r="AX14" i="19"/>
  <c r="AV14" i="19"/>
  <c r="AT14" i="19"/>
  <c r="AR14" i="19"/>
  <c r="AP14" i="19"/>
  <c r="AM14" i="19"/>
  <c r="AL14" i="19"/>
  <c r="AK14" i="19"/>
  <c r="AJ14" i="19"/>
  <c r="AI14" i="19"/>
  <c r="AH14" i="19"/>
  <c r="AG14" i="19"/>
  <c r="AF14" i="19"/>
  <c r="AE14" i="19"/>
  <c r="AD14" i="19"/>
  <c r="AC14" i="19"/>
  <c r="Z14" i="19"/>
  <c r="W14" i="19"/>
  <c r="V14" i="19"/>
  <c r="U14" i="19"/>
  <c r="CM13" i="19"/>
  <c r="CL13" i="19"/>
  <c r="CK13" i="19"/>
  <c r="CJ13" i="19"/>
  <c r="CI13" i="19"/>
  <c r="CH13" i="19"/>
  <c r="CG13" i="19"/>
  <c r="CF13" i="19"/>
  <c r="CE13" i="19"/>
  <c r="CD13" i="19"/>
  <c r="CC13" i="19"/>
  <c r="CB13" i="19"/>
  <c r="CA13" i="19"/>
  <c r="BZ13" i="19"/>
  <c r="BY13" i="19"/>
  <c r="BX13" i="19"/>
  <c r="BV13" i="19"/>
  <c r="BU13" i="19"/>
  <c r="BS13" i="19"/>
  <c r="BR13" i="19"/>
  <c r="BQ13" i="19"/>
  <c r="BP13" i="19"/>
  <c r="BO13" i="19"/>
  <c r="BN13" i="19"/>
  <c r="BM13" i="19"/>
  <c r="BL13" i="19"/>
  <c r="BJ13" i="19"/>
  <c r="BH13" i="19"/>
  <c r="BF13" i="19"/>
  <c r="BD13" i="19"/>
  <c r="BB13" i="19"/>
  <c r="AZ13" i="19"/>
  <c r="AX13" i="19"/>
  <c r="AV13" i="19"/>
  <c r="AT13" i="19"/>
  <c r="AR13" i="19"/>
  <c r="AP13" i="19"/>
  <c r="AM13" i="19"/>
  <c r="AL13" i="19"/>
  <c r="AK13" i="19"/>
  <c r="AJ13" i="19"/>
  <c r="AI13" i="19"/>
  <c r="AH13" i="19"/>
  <c r="AG13" i="19"/>
  <c r="AF13" i="19"/>
  <c r="AE13" i="19"/>
  <c r="AD13" i="19"/>
  <c r="AC13" i="19"/>
  <c r="Z13" i="19"/>
  <c r="W13" i="19"/>
  <c r="V13" i="19"/>
  <c r="U13" i="19"/>
  <c r="CM12" i="19"/>
  <c r="CL12" i="19"/>
  <c r="CK12" i="19"/>
  <c r="CJ12" i="19"/>
  <c r="CI12" i="19"/>
  <c r="CH12" i="19"/>
  <c r="CG12" i="19"/>
  <c r="CF12" i="19"/>
  <c r="CE12" i="19"/>
  <c r="CD12" i="19"/>
  <c r="CC12" i="19"/>
  <c r="CB12" i="19"/>
  <c r="CA12" i="19"/>
  <c r="BZ12" i="19"/>
  <c r="BY12" i="19"/>
  <c r="BX12" i="19"/>
  <c r="BV12" i="19"/>
  <c r="BU12" i="19"/>
  <c r="BS12" i="19"/>
  <c r="BR12" i="19"/>
  <c r="BQ12" i="19"/>
  <c r="BP12" i="19"/>
  <c r="BO12" i="19"/>
  <c r="BN12" i="19"/>
  <c r="BM12" i="19"/>
  <c r="BL12" i="19"/>
  <c r="BJ12" i="19"/>
  <c r="BH12" i="19"/>
  <c r="BF12" i="19"/>
  <c r="BD12" i="19"/>
  <c r="BB12" i="19"/>
  <c r="AZ12" i="19"/>
  <c r="AX12" i="19"/>
  <c r="AV12" i="19"/>
  <c r="AT12" i="19"/>
  <c r="AR12" i="19"/>
  <c r="AP12" i="19"/>
  <c r="AM12" i="19"/>
  <c r="AL12" i="19"/>
  <c r="AK12" i="19"/>
  <c r="AJ12" i="19"/>
  <c r="AI12" i="19"/>
  <c r="AH12" i="19"/>
  <c r="AG12" i="19"/>
  <c r="AF12" i="19"/>
  <c r="AE12" i="19"/>
  <c r="AD12" i="19"/>
  <c r="AC12" i="19"/>
  <c r="Z12" i="19"/>
  <c r="W12" i="19"/>
  <c r="V12" i="19"/>
  <c r="U12" i="19"/>
  <c r="CM11" i="19"/>
  <c r="CL11" i="19"/>
  <c r="CK11" i="19"/>
  <c r="CJ11" i="19"/>
  <c r="CI11" i="19"/>
  <c r="CH11" i="19"/>
  <c r="CG11" i="19"/>
  <c r="CF11" i="19"/>
  <c r="CE11" i="19"/>
  <c r="CD11" i="19"/>
  <c r="CC11" i="19"/>
  <c r="CB11" i="19"/>
  <c r="CA11" i="19"/>
  <c r="BZ11" i="19"/>
  <c r="BY11" i="19"/>
  <c r="BX11" i="19"/>
  <c r="BV11" i="19"/>
  <c r="BU11" i="19"/>
  <c r="BS11" i="19"/>
  <c r="BR11" i="19"/>
  <c r="BQ11" i="19"/>
  <c r="BP11" i="19"/>
  <c r="BO11" i="19"/>
  <c r="BN11" i="19"/>
  <c r="BM11" i="19"/>
  <c r="BL11" i="19"/>
  <c r="BJ11" i="19"/>
  <c r="BH11" i="19"/>
  <c r="BF11" i="19"/>
  <c r="BD11" i="19"/>
  <c r="BB11" i="19"/>
  <c r="AZ11" i="19"/>
  <c r="AX11" i="19"/>
  <c r="AV11" i="19"/>
  <c r="AT11" i="19"/>
  <c r="AR11" i="19"/>
  <c r="AP11" i="19"/>
  <c r="AM11" i="19"/>
  <c r="AL11" i="19"/>
  <c r="AK11" i="19"/>
  <c r="AJ11" i="19"/>
  <c r="AI11" i="19"/>
  <c r="AH11" i="19"/>
  <c r="AG11" i="19"/>
  <c r="AF11" i="19"/>
  <c r="AE11" i="19"/>
  <c r="AD11" i="19"/>
  <c r="AC11" i="19"/>
  <c r="Z11" i="19"/>
  <c r="W11" i="19"/>
  <c r="V11" i="19"/>
  <c r="U11" i="19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G15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G14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G13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G12" i="35"/>
  <c r="BE12" i="5" l="1"/>
  <c r="N1" i="35"/>
  <c r="AB7" i="35"/>
  <c r="AC7" i="35"/>
  <c r="Q7" i="5"/>
  <c r="BE35" i="5"/>
  <c r="BE27" i="5"/>
  <c r="BE19" i="5"/>
  <c r="T36" i="38"/>
  <c r="T26" i="38"/>
  <c r="T24" i="38"/>
  <c r="T7" i="38"/>
  <c r="AH7" i="28"/>
  <c r="K3" i="28"/>
  <c r="K1" i="28"/>
  <c r="Z7" i="37"/>
  <c r="M7" i="37"/>
  <c r="AB7" i="37"/>
  <c r="AA7" i="37"/>
  <c r="U27" i="11" s="1"/>
  <c r="AH7" i="37"/>
  <c r="AE3" i="37" s="1"/>
  <c r="I19" i="11" s="1"/>
  <c r="N4" i="37"/>
  <c r="N1" i="37"/>
  <c r="H19" i="11" s="1"/>
  <c r="BE62" i="5"/>
  <c r="BE54" i="5"/>
  <c r="BE46" i="5"/>
  <c r="BE38" i="5"/>
  <c r="BE30" i="5"/>
  <c r="BE22" i="5"/>
  <c r="BE14" i="5"/>
  <c r="BE61" i="5"/>
  <c r="BE53" i="5"/>
  <c r="BE45" i="5"/>
  <c r="BE37" i="5"/>
  <c r="BE29" i="5"/>
  <c r="BE21" i="5"/>
  <c r="BE13" i="5"/>
  <c r="K7" i="5"/>
  <c r="S7" i="5"/>
  <c r="Y7" i="5"/>
  <c r="AA7" i="5"/>
  <c r="L7" i="5"/>
  <c r="T7" i="5"/>
  <c r="Z7" i="5"/>
  <c r="M7" i="5"/>
  <c r="U7" i="5"/>
  <c r="L4" i="5"/>
  <c r="N7" i="5"/>
  <c r="V7" i="5"/>
  <c r="BE55" i="5"/>
  <c r="BE47" i="5"/>
  <c r="BE39" i="5"/>
  <c r="BE31" i="5"/>
  <c r="BE23" i="5"/>
  <c r="BE15" i="5"/>
  <c r="R7" i="5"/>
  <c r="AH7" i="5"/>
  <c r="W7" i="5"/>
  <c r="L1" i="5"/>
  <c r="O7" i="5"/>
  <c r="P7" i="5"/>
  <c r="X7" i="5"/>
  <c r="AB7" i="5"/>
  <c r="AJ7" i="35"/>
  <c r="N4" i="35"/>
  <c r="BE58" i="5"/>
  <c r="BE50" i="5"/>
  <c r="BE42" i="5"/>
  <c r="BE34" i="5"/>
  <c r="BE26" i="5"/>
  <c r="BE18" i="5"/>
  <c r="BE57" i="5"/>
  <c r="BE49" i="5"/>
  <c r="BE41" i="5"/>
  <c r="BE33" i="5"/>
  <c r="BE17" i="5"/>
  <c r="BE11" i="5"/>
  <c r="BM14" i="35"/>
  <c r="T8" i="38"/>
  <c r="T10" i="38"/>
  <c r="T17" i="38"/>
  <c r="T29" i="38"/>
  <c r="T30" i="38"/>
  <c r="T32" i="38"/>
  <c r="BE56" i="5"/>
  <c r="BE48" i="5"/>
  <c r="BE40" i="5"/>
  <c r="BE32" i="5"/>
  <c r="BE16" i="5"/>
  <c r="V7" i="37"/>
  <c r="U7" i="37"/>
  <c r="T15" i="38"/>
  <c r="W7" i="37"/>
  <c r="O7" i="37"/>
  <c r="P7" i="37"/>
  <c r="T20" i="38"/>
  <c r="X7" i="37"/>
  <c r="T21" i="38"/>
  <c r="Y7" i="37"/>
  <c r="Q7" i="37"/>
  <c r="N7" i="37"/>
  <c r="R7" i="37"/>
  <c r="T13" i="38"/>
  <c r="V27" i="11"/>
  <c r="T14" i="38"/>
  <c r="BE52" i="5"/>
  <c r="BE44" i="5"/>
  <c r="T33" i="38"/>
  <c r="T35" i="38"/>
  <c r="T7" i="37"/>
  <c r="S7" i="37"/>
  <c r="T31" i="38"/>
  <c r="T28" i="38"/>
  <c r="BX7" i="37"/>
  <c r="T27" i="38"/>
  <c r="T22" i="38"/>
  <c r="T16" i="38"/>
  <c r="T11" i="38"/>
  <c r="T9" i="38"/>
  <c r="BW7" i="37"/>
  <c r="P45" i="11" s="1"/>
  <c r="BE25" i="5"/>
  <c r="BE24" i="5"/>
  <c r="CC7" i="35"/>
  <c r="CB7" i="35"/>
  <c r="BZ7" i="35"/>
  <c r="BY7" i="35"/>
  <c r="BX7" i="35"/>
  <c r="BM13" i="35"/>
  <c r="T12" i="38"/>
  <c r="T18" i="38"/>
  <c r="R7" i="26"/>
  <c r="S7" i="26"/>
  <c r="T7" i="26"/>
  <c r="U7" i="26"/>
  <c r="T34" i="38"/>
  <c r="T23" i="38"/>
  <c r="T19" i="38"/>
  <c r="BV7" i="35"/>
  <c r="BU7" i="35"/>
  <c r="BT7" i="35"/>
  <c r="BS7" i="35"/>
  <c r="BR7" i="35"/>
  <c r="BQ7" i="35"/>
  <c r="BP7" i="35"/>
  <c r="BO7" i="35"/>
  <c r="V60" i="24"/>
  <c r="W60" i="24" s="1"/>
  <c r="V61" i="24"/>
  <c r="W61" i="24" s="1"/>
  <c r="V58" i="24"/>
  <c r="W58" i="24" s="1"/>
  <c r="V59" i="24"/>
  <c r="W59" i="24" s="1"/>
  <c r="BG8" i="28"/>
  <c r="Q27" i="11"/>
  <c r="BK8" i="28"/>
  <c r="BD8" i="37"/>
  <c r="BK14" i="35"/>
  <c r="BK13" i="35"/>
  <c r="BK15" i="35"/>
  <c r="BM15" i="35"/>
  <c r="BM12" i="35"/>
  <c r="BK12" i="35"/>
  <c r="BI12" i="35"/>
  <c r="BY7" i="37"/>
  <c r="BU7" i="37"/>
  <c r="BT7" i="37"/>
  <c r="BS7" i="37"/>
  <c r="BQ7" i="37"/>
  <c r="J42" i="11" s="1"/>
  <c r="BP7" i="37"/>
  <c r="I42" i="11" s="1"/>
  <c r="BO7" i="37"/>
  <c r="H42" i="11" s="1"/>
  <c r="BN7" i="37"/>
  <c r="G42" i="11" s="1"/>
  <c r="BM7" i="37"/>
  <c r="F42" i="11" s="1"/>
  <c r="BL7" i="37"/>
  <c r="E42" i="11" s="1"/>
  <c r="BK7" i="37"/>
  <c r="D42" i="11" s="1"/>
  <c r="BJ7" i="37"/>
  <c r="C42" i="11" s="1"/>
  <c r="BH8" i="37"/>
  <c r="BF8" i="37"/>
  <c r="BI15" i="35"/>
  <c r="BI14" i="35"/>
  <c r="BG14" i="35" s="1"/>
  <c r="BI13" i="35"/>
  <c r="BJ61" i="19"/>
  <c r="BJ62" i="19"/>
  <c r="BJ63" i="19"/>
  <c r="BJ64" i="19"/>
  <c r="BJ24" i="19"/>
  <c r="BJ25" i="19"/>
  <c r="BJ26" i="19"/>
  <c r="BJ27" i="19"/>
  <c r="BJ28" i="19"/>
  <c r="BJ29" i="19"/>
  <c r="BJ30" i="19"/>
  <c r="BJ31" i="19"/>
  <c r="BJ32" i="19"/>
  <c r="BJ33" i="19"/>
  <c r="BJ34" i="19"/>
  <c r="BJ35" i="19"/>
  <c r="BJ36" i="19"/>
  <c r="BJ37" i="19"/>
  <c r="BJ38" i="19"/>
  <c r="BJ39" i="19"/>
  <c r="BJ40" i="19"/>
  <c r="BJ41" i="19"/>
  <c r="BJ42" i="19"/>
  <c r="BJ43" i="19"/>
  <c r="BJ44" i="19"/>
  <c r="BJ45" i="19"/>
  <c r="BJ46" i="19"/>
  <c r="BJ47" i="19"/>
  <c r="BJ48" i="19"/>
  <c r="BJ49" i="19"/>
  <c r="BJ50" i="19"/>
  <c r="BJ51" i="19"/>
  <c r="BJ52" i="19"/>
  <c r="BJ53" i="19"/>
  <c r="BJ54" i="19"/>
  <c r="BJ55" i="19"/>
  <c r="BJ56" i="19"/>
  <c r="BJ57" i="19"/>
  <c r="BJ58" i="19"/>
  <c r="BH61" i="19"/>
  <c r="BH62" i="19"/>
  <c r="BH63" i="19"/>
  <c r="BH64" i="19"/>
  <c r="BH24" i="19"/>
  <c r="BH25" i="19"/>
  <c r="BH26" i="19"/>
  <c r="BH27" i="19"/>
  <c r="BH28" i="19"/>
  <c r="BH29" i="19"/>
  <c r="BH30" i="19"/>
  <c r="BH31" i="19"/>
  <c r="BH32" i="19"/>
  <c r="BH33" i="19"/>
  <c r="BH34" i="19"/>
  <c r="BH35" i="19"/>
  <c r="BH36" i="19"/>
  <c r="BH37" i="19"/>
  <c r="BH38" i="19"/>
  <c r="BH39" i="19"/>
  <c r="BH40" i="19"/>
  <c r="BH41" i="19"/>
  <c r="BH42" i="19"/>
  <c r="BH43" i="19"/>
  <c r="BH44" i="19"/>
  <c r="BH45" i="19"/>
  <c r="BH46" i="19"/>
  <c r="BH47" i="19"/>
  <c r="BH48" i="19"/>
  <c r="BH49" i="19"/>
  <c r="BH50" i="19"/>
  <c r="BH51" i="19"/>
  <c r="BH52" i="19"/>
  <c r="BH53" i="19"/>
  <c r="BH54" i="19"/>
  <c r="BH55" i="19"/>
  <c r="BH56" i="19"/>
  <c r="BH57" i="19"/>
  <c r="BH58" i="19"/>
  <c r="BF61" i="19"/>
  <c r="BF62" i="19"/>
  <c r="BF63" i="19"/>
  <c r="BF64" i="19"/>
  <c r="BF24" i="19"/>
  <c r="BF25" i="19"/>
  <c r="BF26" i="19"/>
  <c r="BF27" i="19"/>
  <c r="BF28" i="19"/>
  <c r="BF29" i="19"/>
  <c r="BF30" i="19"/>
  <c r="BF31" i="19"/>
  <c r="BF32" i="19"/>
  <c r="BF33" i="19"/>
  <c r="BF34" i="19"/>
  <c r="BF35" i="19"/>
  <c r="BF36" i="19"/>
  <c r="BF37" i="19"/>
  <c r="BF38" i="19"/>
  <c r="BF39" i="19"/>
  <c r="BF40" i="19"/>
  <c r="BF41" i="19"/>
  <c r="BF42" i="19"/>
  <c r="BF43" i="19"/>
  <c r="BF44" i="19"/>
  <c r="BF45" i="19"/>
  <c r="BF46" i="19"/>
  <c r="BF47" i="19"/>
  <c r="BF48" i="19"/>
  <c r="BF49" i="19"/>
  <c r="BF50" i="19"/>
  <c r="BF51" i="19"/>
  <c r="BF52" i="19"/>
  <c r="BF53" i="19"/>
  <c r="BF54" i="19"/>
  <c r="BF55" i="19"/>
  <c r="BF56" i="19"/>
  <c r="BF57" i="19"/>
  <c r="BF58" i="19"/>
  <c r="BD61" i="19"/>
  <c r="BD62" i="19"/>
  <c r="BD63" i="19"/>
  <c r="BD64" i="19"/>
  <c r="BD24" i="19"/>
  <c r="BD25" i="19"/>
  <c r="BD26" i="19"/>
  <c r="BD27" i="19"/>
  <c r="BD28" i="19"/>
  <c r="BD29" i="19"/>
  <c r="BD30" i="19"/>
  <c r="BD31" i="19"/>
  <c r="BD32" i="19"/>
  <c r="BD33" i="19"/>
  <c r="BD34" i="19"/>
  <c r="BD35" i="19"/>
  <c r="BD36" i="19"/>
  <c r="BD37" i="19"/>
  <c r="BD38" i="19"/>
  <c r="BD39" i="19"/>
  <c r="BD40" i="19"/>
  <c r="BD41" i="19"/>
  <c r="BD42" i="19"/>
  <c r="BD43" i="19"/>
  <c r="BD44" i="19"/>
  <c r="BD45" i="19"/>
  <c r="BD46" i="19"/>
  <c r="BD47" i="19"/>
  <c r="BD48" i="19"/>
  <c r="BD49" i="19"/>
  <c r="BD50" i="19"/>
  <c r="BD51" i="19"/>
  <c r="BD52" i="19"/>
  <c r="BD53" i="19"/>
  <c r="BD54" i="19"/>
  <c r="BD55" i="19"/>
  <c r="BD56" i="19"/>
  <c r="BD57" i="19"/>
  <c r="BD58" i="19"/>
  <c r="BB61" i="19"/>
  <c r="BB62" i="19"/>
  <c r="BB63" i="19"/>
  <c r="BB64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BB58" i="19"/>
  <c r="AZ61" i="19"/>
  <c r="AZ62" i="19"/>
  <c r="AZ63" i="19"/>
  <c r="AZ64" i="19"/>
  <c r="AZ24" i="19"/>
  <c r="AZ25" i="19"/>
  <c r="AZ26" i="19"/>
  <c r="AZ27" i="19"/>
  <c r="AZ28" i="19"/>
  <c r="AZ29" i="19"/>
  <c r="AZ30" i="19"/>
  <c r="AZ31" i="19"/>
  <c r="AZ32" i="19"/>
  <c r="AZ33" i="19"/>
  <c r="AZ34" i="19"/>
  <c r="AZ35" i="19"/>
  <c r="AZ36" i="19"/>
  <c r="AZ37" i="19"/>
  <c r="AZ38" i="19"/>
  <c r="AZ39" i="19"/>
  <c r="AZ40" i="19"/>
  <c r="AZ41" i="19"/>
  <c r="AZ42" i="19"/>
  <c r="AZ43" i="19"/>
  <c r="AZ44" i="19"/>
  <c r="AZ45" i="19"/>
  <c r="AZ46" i="19"/>
  <c r="AZ47" i="19"/>
  <c r="AZ48" i="19"/>
  <c r="AZ49" i="19"/>
  <c r="AZ50" i="19"/>
  <c r="AZ51" i="19"/>
  <c r="AZ52" i="19"/>
  <c r="AZ53" i="19"/>
  <c r="AZ54" i="19"/>
  <c r="AZ55" i="19"/>
  <c r="AZ56" i="19"/>
  <c r="AZ57" i="19"/>
  <c r="AZ58" i="19"/>
  <c r="AX61" i="19"/>
  <c r="AX62" i="19"/>
  <c r="AX63" i="19"/>
  <c r="AX64" i="19"/>
  <c r="AX24" i="19"/>
  <c r="AX25" i="19"/>
  <c r="AX26" i="19"/>
  <c r="AX27" i="19"/>
  <c r="AX28" i="19"/>
  <c r="AX29" i="19"/>
  <c r="AX30" i="19"/>
  <c r="AX31" i="19"/>
  <c r="AX32" i="19"/>
  <c r="AX33" i="19"/>
  <c r="AX34" i="19"/>
  <c r="AX35" i="19"/>
  <c r="AX36" i="19"/>
  <c r="AX37" i="19"/>
  <c r="AX38" i="19"/>
  <c r="AX39" i="19"/>
  <c r="AX40" i="19"/>
  <c r="AX41" i="19"/>
  <c r="AX42" i="19"/>
  <c r="AX43" i="19"/>
  <c r="AX44" i="19"/>
  <c r="AX45" i="19"/>
  <c r="AX46" i="19"/>
  <c r="AX47" i="19"/>
  <c r="AX48" i="19"/>
  <c r="AX49" i="19"/>
  <c r="AX50" i="19"/>
  <c r="AX51" i="19"/>
  <c r="AX52" i="19"/>
  <c r="AX53" i="19"/>
  <c r="AX54" i="19"/>
  <c r="AX55" i="19"/>
  <c r="AX56" i="19"/>
  <c r="AX57" i="19"/>
  <c r="AX58" i="19"/>
  <c r="AV61" i="19"/>
  <c r="AV62" i="19"/>
  <c r="AV63" i="19"/>
  <c r="AV64" i="19"/>
  <c r="AV24" i="19"/>
  <c r="AV25" i="19"/>
  <c r="AV26" i="19"/>
  <c r="AV27" i="19"/>
  <c r="AV28" i="19"/>
  <c r="AV29" i="19"/>
  <c r="AV30" i="19"/>
  <c r="AV31" i="19"/>
  <c r="AV32" i="19"/>
  <c r="AV33" i="19"/>
  <c r="AV34" i="19"/>
  <c r="AV35" i="19"/>
  <c r="AV36" i="19"/>
  <c r="AV37" i="19"/>
  <c r="AV38" i="19"/>
  <c r="AV39" i="19"/>
  <c r="AV40" i="19"/>
  <c r="AV41" i="19"/>
  <c r="AV42" i="19"/>
  <c r="AV43" i="19"/>
  <c r="AV44" i="19"/>
  <c r="AV45" i="19"/>
  <c r="AV46" i="19"/>
  <c r="AV47" i="19"/>
  <c r="AV48" i="19"/>
  <c r="AV49" i="19"/>
  <c r="AV50" i="19"/>
  <c r="AV51" i="19"/>
  <c r="AV52" i="19"/>
  <c r="AV53" i="19"/>
  <c r="AV54" i="19"/>
  <c r="AV55" i="19"/>
  <c r="AV56" i="19"/>
  <c r="AV57" i="19"/>
  <c r="AV58" i="19"/>
  <c r="BJ60" i="19"/>
  <c r="BH60" i="19"/>
  <c r="BF60" i="19"/>
  <c r="BD60" i="19"/>
  <c r="BB60" i="19"/>
  <c r="AZ60" i="19"/>
  <c r="AX60" i="19"/>
  <c r="AV60" i="19"/>
  <c r="AT61" i="19"/>
  <c r="AT62" i="19"/>
  <c r="AT63" i="19"/>
  <c r="AT64" i="19"/>
  <c r="AT24" i="19"/>
  <c r="AT25" i="19"/>
  <c r="AT26" i="19"/>
  <c r="AT27" i="19"/>
  <c r="AT28" i="19"/>
  <c r="AT29" i="19"/>
  <c r="AT30" i="19"/>
  <c r="AT31" i="19"/>
  <c r="AT32" i="19"/>
  <c r="AT33" i="19"/>
  <c r="AT34" i="19"/>
  <c r="AT35" i="19"/>
  <c r="AT36" i="19"/>
  <c r="AT37" i="19"/>
  <c r="AT38" i="19"/>
  <c r="AT39" i="19"/>
  <c r="AT40" i="19"/>
  <c r="AT41" i="19"/>
  <c r="AT42" i="19"/>
  <c r="AT43" i="19"/>
  <c r="AT44" i="19"/>
  <c r="AT45" i="19"/>
  <c r="AT46" i="19"/>
  <c r="AT47" i="19"/>
  <c r="AT48" i="19"/>
  <c r="AT49" i="19"/>
  <c r="AT50" i="19"/>
  <c r="AT51" i="19"/>
  <c r="AT52" i="19"/>
  <c r="AT53" i="19"/>
  <c r="AT54" i="19"/>
  <c r="AT55" i="19"/>
  <c r="AT56" i="19"/>
  <c r="AT57" i="19"/>
  <c r="AT58" i="19"/>
  <c r="AR61" i="19"/>
  <c r="AR62" i="19"/>
  <c r="AR63" i="19"/>
  <c r="AR64" i="19"/>
  <c r="AR24" i="19"/>
  <c r="AR25" i="19"/>
  <c r="AR26" i="19"/>
  <c r="AR27" i="19"/>
  <c r="AR28" i="19"/>
  <c r="AR29" i="19"/>
  <c r="AR30" i="19"/>
  <c r="AR31" i="19"/>
  <c r="AR32" i="19"/>
  <c r="AR33" i="19"/>
  <c r="AR34" i="19"/>
  <c r="AR35" i="19"/>
  <c r="AR36" i="19"/>
  <c r="AR37" i="19"/>
  <c r="AR38" i="19"/>
  <c r="AR39" i="19"/>
  <c r="AR40" i="19"/>
  <c r="AR41" i="19"/>
  <c r="AR42" i="19"/>
  <c r="AR43" i="19"/>
  <c r="AR44" i="19"/>
  <c r="AR45" i="19"/>
  <c r="AR46" i="19"/>
  <c r="AR47" i="19"/>
  <c r="AR48" i="19"/>
  <c r="AR49" i="19"/>
  <c r="AR50" i="19"/>
  <c r="AR51" i="19"/>
  <c r="AR52" i="19"/>
  <c r="AR53" i="19"/>
  <c r="AR54" i="19"/>
  <c r="AR55" i="19"/>
  <c r="AR56" i="19"/>
  <c r="AR57" i="19"/>
  <c r="AR58" i="19"/>
  <c r="AT60" i="19"/>
  <c r="AR60" i="19"/>
  <c r="AP61" i="19"/>
  <c r="AP62" i="19"/>
  <c r="AP63" i="19"/>
  <c r="AP64" i="19"/>
  <c r="AP24" i="19"/>
  <c r="AP25" i="19"/>
  <c r="AP26" i="19"/>
  <c r="AP27" i="19"/>
  <c r="AP28" i="19"/>
  <c r="AP29" i="19"/>
  <c r="AP30" i="19"/>
  <c r="AP31" i="19"/>
  <c r="AP32" i="19"/>
  <c r="AP33" i="19"/>
  <c r="AP34" i="19"/>
  <c r="AP35" i="19"/>
  <c r="AP36" i="19"/>
  <c r="AP37" i="19"/>
  <c r="AP38" i="19"/>
  <c r="AP39" i="19"/>
  <c r="AP40" i="19"/>
  <c r="AP41" i="19"/>
  <c r="AP42" i="19"/>
  <c r="AP43" i="19"/>
  <c r="AP44" i="19"/>
  <c r="AP45" i="19"/>
  <c r="AP46" i="19"/>
  <c r="AP47" i="19"/>
  <c r="AP48" i="19"/>
  <c r="AP49" i="19"/>
  <c r="AP50" i="19"/>
  <c r="AP51" i="19"/>
  <c r="AP52" i="19"/>
  <c r="AP53" i="19"/>
  <c r="AP54" i="19"/>
  <c r="AP55" i="19"/>
  <c r="AP56" i="19"/>
  <c r="AP57" i="19"/>
  <c r="AP58" i="19"/>
  <c r="AP60" i="19"/>
  <c r="BK8" i="5"/>
  <c r="D63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D68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D70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D72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D75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D82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D86" i="24"/>
  <c r="E86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D87" i="24"/>
  <c r="E87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D88" i="24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D89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D90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D91" i="24"/>
  <c r="E91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D92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D93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D94" i="24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D95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D96" i="24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D98" i="24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D99" i="24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D100" i="24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D101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D102" i="24"/>
  <c r="E102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D103" i="24"/>
  <c r="E103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D104" i="24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D106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D107" i="24"/>
  <c r="E107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D108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D109" i="24"/>
  <c r="E109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D110" i="24"/>
  <c r="E110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D111" i="24"/>
  <c r="E111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D112" i="24"/>
  <c r="E112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D113" i="24"/>
  <c r="E113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D114" i="24"/>
  <c r="E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D115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D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62" i="24"/>
  <c r="B63" i="24"/>
  <c r="B65" i="24"/>
  <c r="B67" i="24"/>
  <c r="B69" i="24"/>
  <c r="B71" i="24"/>
  <c r="B73" i="24"/>
  <c r="B75" i="24"/>
  <c r="B77" i="24"/>
  <c r="B79" i="24"/>
  <c r="B81" i="24"/>
  <c r="B83" i="24"/>
  <c r="B85" i="24"/>
  <c r="B87" i="24"/>
  <c r="B89" i="24"/>
  <c r="B91" i="24"/>
  <c r="B93" i="24"/>
  <c r="B95" i="24"/>
  <c r="B97" i="24"/>
  <c r="B99" i="24"/>
  <c r="B101" i="24"/>
  <c r="B103" i="24"/>
  <c r="B105" i="24"/>
  <c r="B107" i="24"/>
  <c r="B109" i="24"/>
  <c r="B111" i="24"/>
  <c r="B113" i="24"/>
  <c r="B115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62" i="24"/>
  <c r="X64" i="24"/>
  <c r="X65" i="24"/>
  <c r="X66" i="24"/>
  <c r="X67" i="24"/>
  <c r="X68" i="24"/>
  <c r="X69" i="24"/>
  <c r="X70" i="24"/>
  <c r="X71" i="24"/>
  <c r="X72" i="24"/>
  <c r="X73" i="24"/>
  <c r="X74" i="24"/>
  <c r="X75" i="24"/>
  <c r="X76" i="24"/>
  <c r="X77" i="24"/>
  <c r="X78" i="24"/>
  <c r="X79" i="24"/>
  <c r="X80" i="24"/>
  <c r="X81" i="24"/>
  <c r="X82" i="24"/>
  <c r="X83" i="24"/>
  <c r="X84" i="24"/>
  <c r="X85" i="24"/>
  <c r="X86" i="24"/>
  <c r="X87" i="24"/>
  <c r="X88" i="24"/>
  <c r="X89" i="24"/>
  <c r="X90" i="24"/>
  <c r="X91" i="24"/>
  <c r="X92" i="24"/>
  <c r="X93" i="24"/>
  <c r="X94" i="24"/>
  <c r="X95" i="24"/>
  <c r="X96" i="24"/>
  <c r="X97" i="24"/>
  <c r="X98" i="24"/>
  <c r="X99" i="24"/>
  <c r="X100" i="24"/>
  <c r="X101" i="24"/>
  <c r="X102" i="24"/>
  <c r="X103" i="24"/>
  <c r="X104" i="24"/>
  <c r="X105" i="24"/>
  <c r="X106" i="24"/>
  <c r="X107" i="24"/>
  <c r="X108" i="24"/>
  <c r="X109" i="24"/>
  <c r="X110" i="24"/>
  <c r="X111" i="24"/>
  <c r="X112" i="24"/>
  <c r="X113" i="24"/>
  <c r="X114" i="24"/>
  <c r="X115" i="24"/>
  <c r="X63" i="24"/>
  <c r="AN18" i="35"/>
  <c r="AO18" i="35"/>
  <c r="AP18" i="35"/>
  <c r="AQ18" i="35"/>
  <c r="AR18" i="35"/>
  <c r="AS18" i="35"/>
  <c r="AT18" i="35"/>
  <c r="AU18" i="35"/>
  <c r="AV18" i="35"/>
  <c r="AW18" i="35"/>
  <c r="AX18" i="35"/>
  <c r="AY18" i="35"/>
  <c r="AZ18" i="35"/>
  <c r="BA18" i="35"/>
  <c r="AN19" i="35"/>
  <c r="AO19" i="35"/>
  <c r="AP19" i="35"/>
  <c r="AQ19" i="35"/>
  <c r="AR19" i="35"/>
  <c r="AS19" i="35"/>
  <c r="AT19" i="35"/>
  <c r="AU19" i="35"/>
  <c r="AV19" i="35"/>
  <c r="AW19" i="35"/>
  <c r="AX19" i="35"/>
  <c r="AY19" i="35"/>
  <c r="AZ19" i="35"/>
  <c r="BA19" i="35"/>
  <c r="AN20" i="35"/>
  <c r="AO20" i="35"/>
  <c r="AP20" i="35"/>
  <c r="AQ20" i="35"/>
  <c r="AR20" i="35"/>
  <c r="AS20" i="35"/>
  <c r="AT20" i="35"/>
  <c r="AU20" i="35"/>
  <c r="AV20" i="35"/>
  <c r="AW20" i="35"/>
  <c r="AX20" i="35"/>
  <c r="AY20" i="35"/>
  <c r="AZ20" i="35"/>
  <c r="BA20" i="35"/>
  <c r="AN21" i="35"/>
  <c r="AO21" i="35"/>
  <c r="AP21" i="35"/>
  <c r="AQ21" i="35"/>
  <c r="AR21" i="35"/>
  <c r="AS21" i="35"/>
  <c r="AT21" i="35"/>
  <c r="AU21" i="35"/>
  <c r="AV21" i="35"/>
  <c r="AW21" i="35"/>
  <c r="AX21" i="35"/>
  <c r="AY21" i="35"/>
  <c r="AZ21" i="35"/>
  <c r="BA21" i="35"/>
  <c r="AN22" i="35"/>
  <c r="AO22" i="35"/>
  <c r="AP22" i="35"/>
  <c r="AQ22" i="35"/>
  <c r="AR22" i="35"/>
  <c r="AS22" i="35"/>
  <c r="AT22" i="35"/>
  <c r="AU22" i="35"/>
  <c r="AV22" i="35"/>
  <c r="AW22" i="35"/>
  <c r="AX22" i="35"/>
  <c r="AY22" i="35"/>
  <c r="AZ22" i="35"/>
  <c r="BA22" i="35"/>
  <c r="AN23" i="35"/>
  <c r="AO23" i="35"/>
  <c r="AP23" i="35"/>
  <c r="AQ23" i="35"/>
  <c r="AR23" i="35"/>
  <c r="AS23" i="35"/>
  <c r="AT23" i="35"/>
  <c r="AU23" i="35"/>
  <c r="AV23" i="35"/>
  <c r="AW23" i="35"/>
  <c r="AX23" i="35"/>
  <c r="AY23" i="35"/>
  <c r="AZ23" i="35"/>
  <c r="BA23" i="35"/>
  <c r="AN24" i="35"/>
  <c r="AO24" i="35"/>
  <c r="AP24" i="35"/>
  <c r="AQ24" i="35"/>
  <c r="AR24" i="35"/>
  <c r="AS24" i="35"/>
  <c r="AT24" i="35"/>
  <c r="AU24" i="35"/>
  <c r="AV24" i="35"/>
  <c r="AW24" i="35"/>
  <c r="AX24" i="35"/>
  <c r="AY24" i="35"/>
  <c r="AZ24" i="35"/>
  <c r="BA24" i="35"/>
  <c r="AN25" i="35"/>
  <c r="AO25" i="35"/>
  <c r="AP25" i="35"/>
  <c r="AQ25" i="35"/>
  <c r="AR25" i="35"/>
  <c r="AS25" i="35"/>
  <c r="AT25" i="35"/>
  <c r="AU25" i="35"/>
  <c r="AV25" i="35"/>
  <c r="AW25" i="35"/>
  <c r="AX25" i="35"/>
  <c r="AY25" i="35"/>
  <c r="AZ25" i="35"/>
  <c r="BA25" i="35"/>
  <c r="AN26" i="35"/>
  <c r="AO26" i="35"/>
  <c r="AP26" i="35"/>
  <c r="AQ26" i="35"/>
  <c r="AR26" i="35"/>
  <c r="AS26" i="35"/>
  <c r="AT26" i="35"/>
  <c r="AU26" i="35"/>
  <c r="AV26" i="35"/>
  <c r="AW26" i="35"/>
  <c r="AX26" i="35"/>
  <c r="AY26" i="35"/>
  <c r="AZ26" i="35"/>
  <c r="BA26" i="35"/>
  <c r="AN27" i="35"/>
  <c r="AO27" i="35"/>
  <c r="AP27" i="35"/>
  <c r="AQ27" i="35"/>
  <c r="AR27" i="35"/>
  <c r="AS27" i="35"/>
  <c r="AT27" i="35"/>
  <c r="AU27" i="35"/>
  <c r="AV27" i="35"/>
  <c r="AW27" i="35"/>
  <c r="AX27" i="35"/>
  <c r="AY27" i="35"/>
  <c r="AZ27" i="35"/>
  <c r="BA27" i="35"/>
  <c r="AN28" i="35"/>
  <c r="AO28" i="35"/>
  <c r="AP28" i="35"/>
  <c r="AQ28" i="35"/>
  <c r="AR28" i="35"/>
  <c r="AS28" i="35"/>
  <c r="AT28" i="35"/>
  <c r="AU28" i="35"/>
  <c r="AV28" i="35"/>
  <c r="AW28" i="35"/>
  <c r="AX28" i="35"/>
  <c r="AY28" i="35"/>
  <c r="AZ28" i="35"/>
  <c r="BA28" i="35"/>
  <c r="AN29" i="35"/>
  <c r="AO29" i="35"/>
  <c r="AP29" i="35"/>
  <c r="AQ29" i="35"/>
  <c r="AR29" i="35"/>
  <c r="AS29" i="35"/>
  <c r="AT29" i="35"/>
  <c r="AU29" i="35"/>
  <c r="AV29" i="35"/>
  <c r="AW29" i="35"/>
  <c r="AX29" i="35"/>
  <c r="AY29" i="35"/>
  <c r="AZ29" i="35"/>
  <c r="BA29" i="35"/>
  <c r="AN30" i="35"/>
  <c r="AO30" i="35"/>
  <c r="AP30" i="35"/>
  <c r="AQ30" i="35"/>
  <c r="AR30" i="35"/>
  <c r="AS30" i="35"/>
  <c r="AT30" i="35"/>
  <c r="AU30" i="35"/>
  <c r="AV30" i="35"/>
  <c r="AW30" i="35"/>
  <c r="AX30" i="35"/>
  <c r="AY30" i="35"/>
  <c r="AZ30" i="35"/>
  <c r="BA30" i="35"/>
  <c r="AN31" i="35"/>
  <c r="AO31" i="35"/>
  <c r="AP31" i="35"/>
  <c r="AQ31" i="35"/>
  <c r="AR31" i="35"/>
  <c r="AS31" i="35"/>
  <c r="AT31" i="35"/>
  <c r="AU31" i="35"/>
  <c r="AV31" i="35"/>
  <c r="AW31" i="35"/>
  <c r="AX31" i="35"/>
  <c r="AY31" i="35"/>
  <c r="AZ31" i="35"/>
  <c r="BA31" i="35"/>
  <c r="AN32" i="35"/>
  <c r="AO32" i="35"/>
  <c r="AP32" i="35"/>
  <c r="AQ32" i="35"/>
  <c r="AR32" i="35"/>
  <c r="AS32" i="35"/>
  <c r="AT32" i="35"/>
  <c r="AU32" i="35"/>
  <c r="AV32" i="35"/>
  <c r="AW32" i="35"/>
  <c r="AX32" i="35"/>
  <c r="AY32" i="35"/>
  <c r="AZ32" i="35"/>
  <c r="BA32" i="35"/>
  <c r="AN33" i="35"/>
  <c r="AO33" i="35"/>
  <c r="AP33" i="35"/>
  <c r="AQ33" i="35"/>
  <c r="AR33" i="35"/>
  <c r="AS33" i="35"/>
  <c r="AT33" i="35"/>
  <c r="AU33" i="35"/>
  <c r="AV33" i="35"/>
  <c r="AW33" i="35"/>
  <c r="AX33" i="35"/>
  <c r="AY33" i="35"/>
  <c r="AZ33" i="35"/>
  <c r="BA33" i="35"/>
  <c r="AN34" i="35"/>
  <c r="AO34" i="35"/>
  <c r="AP34" i="35"/>
  <c r="AQ34" i="35"/>
  <c r="AR34" i="35"/>
  <c r="AS34" i="35"/>
  <c r="AT34" i="35"/>
  <c r="AU34" i="35"/>
  <c r="AV34" i="35"/>
  <c r="AW34" i="35"/>
  <c r="AX34" i="35"/>
  <c r="AY34" i="35"/>
  <c r="AZ34" i="35"/>
  <c r="BA34" i="35"/>
  <c r="AN35" i="35"/>
  <c r="AO35" i="35"/>
  <c r="AP35" i="35"/>
  <c r="AQ35" i="35"/>
  <c r="AR35" i="35"/>
  <c r="AS35" i="35"/>
  <c r="AT35" i="35"/>
  <c r="AU35" i="35"/>
  <c r="AV35" i="35"/>
  <c r="AW35" i="35"/>
  <c r="AX35" i="35"/>
  <c r="AY35" i="35"/>
  <c r="AZ35" i="35"/>
  <c r="BA35" i="35"/>
  <c r="AN36" i="35"/>
  <c r="AO36" i="35"/>
  <c r="AP36" i="35"/>
  <c r="AQ36" i="35"/>
  <c r="AR36" i="35"/>
  <c r="AS36" i="35"/>
  <c r="AT36" i="35"/>
  <c r="AU36" i="35"/>
  <c r="AV36" i="35"/>
  <c r="AW36" i="35"/>
  <c r="AX36" i="35"/>
  <c r="AY36" i="35"/>
  <c r="AZ36" i="35"/>
  <c r="BA36" i="35"/>
  <c r="AN37" i="35"/>
  <c r="AO37" i="35"/>
  <c r="AP37" i="35"/>
  <c r="AQ37" i="35"/>
  <c r="AR37" i="35"/>
  <c r="AS37" i="35"/>
  <c r="AT37" i="35"/>
  <c r="AU37" i="35"/>
  <c r="AV37" i="35"/>
  <c r="AW37" i="35"/>
  <c r="AX37" i="35"/>
  <c r="AY37" i="35"/>
  <c r="AZ37" i="35"/>
  <c r="BA37" i="35"/>
  <c r="AN38" i="35"/>
  <c r="AO38" i="35"/>
  <c r="AP38" i="35"/>
  <c r="AQ38" i="35"/>
  <c r="AR38" i="35"/>
  <c r="AS38" i="35"/>
  <c r="AT38" i="35"/>
  <c r="AU38" i="35"/>
  <c r="AV38" i="35"/>
  <c r="AW38" i="35"/>
  <c r="AX38" i="35"/>
  <c r="AY38" i="35"/>
  <c r="AZ38" i="35"/>
  <c r="BA38" i="35"/>
  <c r="AN39" i="35"/>
  <c r="AO39" i="35"/>
  <c r="AP39" i="35"/>
  <c r="AQ39" i="35"/>
  <c r="AR39" i="35"/>
  <c r="AS39" i="35"/>
  <c r="AT39" i="35"/>
  <c r="AU39" i="35"/>
  <c r="AV39" i="35"/>
  <c r="AW39" i="35"/>
  <c r="AX39" i="35"/>
  <c r="AY39" i="35"/>
  <c r="AZ39" i="35"/>
  <c r="BA39" i="35"/>
  <c r="AN40" i="35"/>
  <c r="AO40" i="35"/>
  <c r="AP40" i="35"/>
  <c r="AQ40" i="35"/>
  <c r="AR40" i="35"/>
  <c r="AS40" i="35"/>
  <c r="AT40" i="35"/>
  <c r="AU40" i="35"/>
  <c r="AV40" i="35"/>
  <c r="AW40" i="35"/>
  <c r="AX40" i="35"/>
  <c r="AY40" i="35"/>
  <c r="AZ40" i="35"/>
  <c r="BA40" i="35"/>
  <c r="AN41" i="35"/>
  <c r="AO41" i="35"/>
  <c r="AP41" i="35"/>
  <c r="AQ41" i="35"/>
  <c r="AR41" i="35"/>
  <c r="AS41" i="35"/>
  <c r="AT41" i="35"/>
  <c r="AU41" i="35"/>
  <c r="AV41" i="35"/>
  <c r="AW41" i="35"/>
  <c r="AX41" i="35"/>
  <c r="AY41" i="35"/>
  <c r="AZ41" i="35"/>
  <c r="BA41" i="35"/>
  <c r="AN42" i="35"/>
  <c r="AO42" i="35"/>
  <c r="AP42" i="35"/>
  <c r="AQ42" i="35"/>
  <c r="AR42" i="35"/>
  <c r="AS42" i="35"/>
  <c r="AT42" i="35"/>
  <c r="AU42" i="35"/>
  <c r="AV42" i="35"/>
  <c r="AW42" i="35"/>
  <c r="AX42" i="35"/>
  <c r="AY42" i="35"/>
  <c r="AZ42" i="35"/>
  <c r="BA42" i="35"/>
  <c r="AN43" i="35"/>
  <c r="AO43" i="35"/>
  <c r="AP43" i="35"/>
  <c r="AQ43" i="35"/>
  <c r="AR43" i="35"/>
  <c r="AS43" i="35"/>
  <c r="AT43" i="35"/>
  <c r="AU43" i="35"/>
  <c r="AV43" i="35"/>
  <c r="AW43" i="35"/>
  <c r="AX43" i="35"/>
  <c r="AY43" i="35"/>
  <c r="AZ43" i="35"/>
  <c r="BA43" i="35"/>
  <c r="AN44" i="35"/>
  <c r="AO44" i="35"/>
  <c r="AP44" i="35"/>
  <c r="AQ44" i="35"/>
  <c r="AR44" i="35"/>
  <c r="AS44" i="35"/>
  <c r="AT44" i="35"/>
  <c r="AU44" i="35"/>
  <c r="AV44" i="35"/>
  <c r="AW44" i="35"/>
  <c r="AX44" i="35"/>
  <c r="AY44" i="35"/>
  <c r="AZ44" i="35"/>
  <c r="BA44" i="35"/>
  <c r="AN45" i="35"/>
  <c r="AO45" i="35"/>
  <c r="AP45" i="35"/>
  <c r="AQ45" i="35"/>
  <c r="AR45" i="35"/>
  <c r="AS45" i="35"/>
  <c r="AT45" i="35"/>
  <c r="AU45" i="35"/>
  <c r="AV45" i="35"/>
  <c r="AW45" i="35"/>
  <c r="AX45" i="35"/>
  <c r="AY45" i="35"/>
  <c r="AZ45" i="35"/>
  <c r="BA45" i="35"/>
  <c r="AN46" i="35"/>
  <c r="AO46" i="35"/>
  <c r="AP46" i="35"/>
  <c r="AQ46" i="35"/>
  <c r="AR46" i="35"/>
  <c r="AS46" i="35"/>
  <c r="AT46" i="35"/>
  <c r="AU46" i="35"/>
  <c r="AV46" i="35"/>
  <c r="AW46" i="35"/>
  <c r="AX46" i="35"/>
  <c r="AY46" i="35"/>
  <c r="AZ46" i="35"/>
  <c r="BA46" i="35"/>
  <c r="AN47" i="35"/>
  <c r="AO47" i="35"/>
  <c r="AP47" i="35"/>
  <c r="AQ47" i="35"/>
  <c r="AR47" i="35"/>
  <c r="AS47" i="35"/>
  <c r="AT47" i="35"/>
  <c r="AU47" i="35"/>
  <c r="AV47" i="35"/>
  <c r="AW47" i="35"/>
  <c r="AX47" i="35"/>
  <c r="AY47" i="35"/>
  <c r="AZ47" i="35"/>
  <c r="BA47" i="35"/>
  <c r="AN48" i="35"/>
  <c r="AO48" i="35"/>
  <c r="AP48" i="35"/>
  <c r="AQ48" i="35"/>
  <c r="AR48" i="35"/>
  <c r="AS48" i="35"/>
  <c r="AT48" i="35"/>
  <c r="AU48" i="35"/>
  <c r="AV48" i="35"/>
  <c r="AW48" i="35"/>
  <c r="AX48" i="35"/>
  <c r="AY48" i="35"/>
  <c r="AZ48" i="35"/>
  <c r="BA48" i="35"/>
  <c r="AN49" i="35"/>
  <c r="AO49" i="35"/>
  <c r="AP49" i="35"/>
  <c r="AQ49" i="35"/>
  <c r="AR49" i="35"/>
  <c r="AS49" i="35"/>
  <c r="AT49" i="35"/>
  <c r="AU49" i="35"/>
  <c r="AV49" i="35"/>
  <c r="AW49" i="35"/>
  <c r="AX49" i="35"/>
  <c r="AY49" i="35"/>
  <c r="AZ49" i="35"/>
  <c r="BA49" i="35"/>
  <c r="AN50" i="35"/>
  <c r="AO50" i="35"/>
  <c r="AP50" i="35"/>
  <c r="AQ50" i="35"/>
  <c r="AR50" i="35"/>
  <c r="AS50" i="35"/>
  <c r="AT50" i="35"/>
  <c r="AU50" i="35"/>
  <c r="AV50" i="35"/>
  <c r="AW50" i="35"/>
  <c r="AX50" i="35"/>
  <c r="AY50" i="35"/>
  <c r="AZ50" i="35"/>
  <c r="BA50" i="35"/>
  <c r="AN51" i="35"/>
  <c r="AO51" i="35"/>
  <c r="AP51" i="35"/>
  <c r="AQ51" i="35"/>
  <c r="AR51" i="35"/>
  <c r="AS51" i="35"/>
  <c r="AT51" i="35"/>
  <c r="AU51" i="35"/>
  <c r="AV51" i="35"/>
  <c r="AW51" i="35"/>
  <c r="AX51" i="35"/>
  <c r="AY51" i="35"/>
  <c r="AZ51" i="35"/>
  <c r="BA51" i="35"/>
  <c r="AN52" i="35"/>
  <c r="AO52" i="35"/>
  <c r="AP52" i="35"/>
  <c r="AQ52" i="35"/>
  <c r="AR52" i="35"/>
  <c r="AS52" i="35"/>
  <c r="AT52" i="35"/>
  <c r="AU52" i="35"/>
  <c r="AV52" i="35"/>
  <c r="AW52" i="35"/>
  <c r="AX52" i="35"/>
  <c r="AY52" i="35"/>
  <c r="AZ52" i="35"/>
  <c r="BA52" i="35"/>
  <c r="AN53" i="35"/>
  <c r="AO53" i="35"/>
  <c r="AP53" i="35"/>
  <c r="AQ53" i="35"/>
  <c r="AR53" i="35"/>
  <c r="AS53" i="35"/>
  <c r="AT53" i="35"/>
  <c r="AU53" i="35"/>
  <c r="AV53" i="35"/>
  <c r="AW53" i="35"/>
  <c r="AX53" i="35"/>
  <c r="AY53" i="35"/>
  <c r="AZ53" i="35"/>
  <c r="BA53" i="35"/>
  <c r="AN54" i="35"/>
  <c r="AO54" i="35"/>
  <c r="AP54" i="35"/>
  <c r="AQ54" i="35"/>
  <c r="AR54" i="35"/>
  <c r="AS54" i="35"/>
  <c r="AT54" i="35"/>
  <c r="AU54" i="35"/>
  <c r="AV54" i="35"/>
  <c r="AW54" i="35"/>
  <c r="AX54" i="35"/>
  <c r="AY54" i="35"/>
  <c r="AZ54" i="35"/>
  <c r="BA54" i="35"/>
  <c r="AN55" i="35"/>
  <c r="AO55" i="35"/>
  <c r="AP55" i="35"/>
  <c r="AQ55" i="35"/>
  <c r="AR55" i="35"/>
  <c r="AS55" i="35"/>
  <c r="AT55" i="35"/>
  <c r="AU55" i="35"/>
  <c r="AV55" i="35"/>
  <c r="AW55" i="35"/>
  <c r="AX55" i="35"/>
  <c r="AY55" i="35"/>
  <c r="AZ55" i="35"/>
  <c r="BA55" i="35"/>
  <c r="AN56" i="35"/>
  <c r="AO56" i="35"/>
  <c r="AP56" i="35"/>
  <c r="AQ56" i="35"/>
  <c r="AR56" i="35"/>
  <c r="AS56" i="35"/>
  <c r="AT56" i="35"/>
  <c r="AU56" i="35"/>
  <c r="AV56" i="35"/>
  <c r="AW56" i="35"/>
  <c r="AX56" i="35"/>
  <c r="AY56" i="35"/>
  <c r="AZ56" i="35"/>
  <c r="BA56" i="35"/>
  <c r="AN57" i="35"/>
  <c r="AO57" i="35"/>
  <c r="AP57" i="35"/>
  <c r="AQ57" i="35"/>
  <c r="AR57" i="35"/>
  <c r="AS57" i="35"/>
  <c r="AT57" i="35"/>
  <c r="AU57" i="35"/>
  <c r="AV57" i="35"/>
  <c r="AW57" i="35"/>
  <c r="AX57" i="35"/>
  <c r="AY57" i="35"/>
  <c r="AZ57" i="35"/>
  <c r="BA57" i="35"/>
  <c r="AN58" i="35"/>
  <c r="AO58" i="35"/>
  <c r="AP58" i="35"/>
  <c r="AQ58" i="35"/>
  <c r="AR58" i="35"/>
  <c r="AS58" i="35"/>
  <c r="AT58" i="35"/>
  <c r="AU58" i="35"/>
  <c r="AV58" i="35"/>
  <c r="AW58" i="35"/>
  <c r="AX58" i="35"/>
  <c r="AY58" i="35"/>
  <c r="AZ58" i="35"/>
  <c r="BA58" i="35"/>
  <c r="AN59" i="35"/>
  <c r="AO59" i="35"/>
  <c r="AP59" i="35"/>
  <c r="AQ59" i="35"/>
  <c r="AR59" i="35"/>
  <c r="AS59" i="35"/>
  <c r="AT59" i="35"/>
  <c r="AU59" i="35"/>
  <c r="AV59" i="35"/>
  <c r="AW59" i="35"/>
  <c r="AX59" i="35"/>
  <c r="AY59" i="35"/>
  <c r="AZ59" i="35"/>
  <c r="BA59" i="35"/>
  <c r="AN60" i="35"/>
  <c r="AO60" i="35"/>
  <c r="AP60" i="35"/>
  <c r="AQ60" i="35"/>
  <c r="AR60" i="35"/>
  <c r="AS60" i="35"/>
  <c r="AT60" i="35"/>
  <c r="AU60" i="35"/>
  <c r="AV60" i="35"/>
  <c r="AW60" i="35"/>
  <c r="AX60" i="35"/>
  <c r="AY60" i="35"/>
  <c r="AZ60" i="35"/>
  <c r="BA60" i="35"/>
  <c r="AN61" i="35"/>
  <c r="AO61" i="35"/>
  <c r="AP61" i="35"/>
  <c r="AQ61" i="35"/>
  <c r="AR61" i="35"/>
  <c r="AS61" i="35"/>
  <c r="AT61" i="35"/>
  <c r="AU61" i="35"/>
  <c r="AV61" i="35"/>
  <c r="AW61" i="35"/>
  <c r="AX61" i="35"/>
  <c r="AY61" i="35"/>
  <c r="AZ61" i="35"/>
  <c r="BA61" i="35"/>
  <c r="AN62" i="35"/>
  <c r="AO62" i="35"/>
  <c r="AP62" i="35"/>
  <c r="AQ62" i="35"/>
  <c r="AR62" i="35"/>
  <c r="AS62" i="35"/>
  <c r="AT62" i="35"/>
  <c r="AU62" i="35"/>
  <c r="AV62" i="35"/>
  <c r="AW62" i="35"/>
  <c r="AX62" i="35"/>
  <c r="AY62" i="35"/>
  <c r="AZ62" i="35"/>
  <c r="BA62" i="35"/>
  <c r="AN63" i="35"/>
  <c r="AO63" i="35"/>
  <c r="AP63" i="35"/>
  <c r="AQ63" i="35"/>
  <c r="AR63" i="35"/>
  <c r="AS63" i="35"/>
  <c r="AT63" i="35"/>
  <c r="AU63" i="35"/>
  <c r="AV63" i="35"/>
  <c r="AW63" i="35"/>
  <c r="AX63" i="35"/>
  <c r="AY63" i="35"/>
  <c r="AZ63" i="35"/>
  <c r="BA63" i="35"/>
  <c r="AN64" i="35"/>
  <c r="AO64" i="35"/>
  <c r="AP64" i="35"/>
  <c r="AQ64" i="35"/>
  <c r="AR64" i="35"/>
  <c r="AS64" i="35"/>
  <c r="AT64" i="35"/>
  <c r="AU64" i="35"/>
  <c r="AV64" i="35"/>
  <c r="AW64" i="35"/>
  <c r="AX64" i="35"/>
  <c r="AY64" i="35"/>
  <c r="AZ64" i="35"/>
  <c r="BA64" i="35"/>
  <c r="AN65" i="35"/>
  <c r="AO65" i="35"/>
  <c r="AP65" i="35"/>
  <c r="AQ65" i="35"/>
  <c r="AR65" i="35"/>
  <c r="AS65" i="35"/>
  <c r="AT65" i="35"/>
  <c r="AU65" i="35"/>
  <c r="AV65" i="35"/>
  <c r="AW65" i="35"/>
  <c r="AX65" i="35"/>
  <c r="AY65" i="35"/>
  <c r="AZ65" i="35"/>
  <c r="BA65" i="35"/>
  <c r="AN66" i="35"/>
  <c r="AO66" i="35"/>
  <c r="AP66" i="35"/>
  <c r="AQ66" i="35"/>
  <c r="AR66" i="35"/>
  <c r="AS66" i="35"/>
  <c r="AT66" i="35"/>
  <c r="AU66" i="35"/>
  <c r="AV66" i="35"/>
  <c r="AW66" i="35"/>
  <c r="AX66" i="35"/>
  <c r="AY66" i="35"/>
  <c r="AZ66" i="35"/>
  <c r="BA66" i="35"/>
  <c r="AN67" i="35"/>
  <c r="AO67" i="35"/>
  <c r="AP67" i="35"/>
  <c r="AQ67" i="35"/>
  <c r="AR67" i="35"/>
  <c r="AS67" i="35"/>
  <c r="AT67" i="35"/>
  <c r="AU67" i="35"/>
  <c r="AV67" i="35"/>
  <c r="AW67" i="35"/>
  <c r="AX67" i="35"/>
  <c r="AY67" i="35"/>
  <c r="AZ67" i="35"/>
  <c r="BA67" i="35"/>
  <c r="AN68" i="35"/>
  <c r="AO68" i="35"/>
  <c r="AP68" i="35"/>
  <c r="AQ68" i="35"/>
  <c r="AR68" i="35"/>
  <c r="AS68" i="35"/>
  <c r="AT68" i="35"/>
  <c r="AU68" i="35"/>
  <c r="AV68" i="35"/>
  <c r="AW68" i="35"/>
  <c r="AX68" i="35"/>
  <c r="AY68" i="35"/>
  <c r="AZ68" i="35"/>
  <c r="BA68" i="35"/>
  <c r="AN69" i="35"/>
  <c r="AO69" i="35"/>
  <c r="AP69" i="35"/>
  <c r="AQ69" i="35"/>
  <c r="AR69" i="35"/>
  <c r="AS69" i="35"/>
  <c r="AT69" i="35"/>
  <c r="AU69" i="35"/>
  <c r="AV69" i="35"/>
  <c r="AW69" i="35"/>
  <c r="AX69" i="35"/>
  <c r="AY69" i="35"/>
  <c r="AZ69" i="35"/>
  <c r="BA69" i="35"/>
  <c r="AO17" i="35"/>
  <c r="AP17" i="35"/>
  <c r="AQ17" i="35"/>
  <c r="AR17" i="35"/>
  <c r="AS17" i="35"/>
  <c r="AT17" i="35"/>
  <c r="AU17" i="35"/>
  <c r="AV17" i="35"/>
  <c r="AW17" i="35"/>
  <c r="AX17" i="35"/>
  <c r="AY17" i="35"/>
  <c r="AZ17" i="35"/>
  <c r="BA17" i="35"/>
  <c r="AN17" i="35"/>
  <c r="AO16" i="35"/>
  <c r="AP16" i="35"/>
  <c r="AQ16" i="35"/>
  <c r="AR16" i="35"/>
  <c r="AS16" i="35"/>
  <c r="AT16" i="35"/>
  <c r="S7" i="35" s="1"/>
  <c r="AU16" i="35"/>
  <c r="AV16" i="35"/>
  <c r="AW16" i="35"/>
  <c r="AX16" i="35"/>
  <c r="AY16" i="35"/>
  <c r="AZ16" i="35"/>
  <c r="BA16" i="35"/>
  <c r="AN16" i="35"/>
  <c r="AG69" i="35"/>
  <c r="AG68" i="35"/>
  <c r="AG67" i="35"/>
  <c r="AG66" i="35"/>
  <c r="AG65" i="35"/>
  <c r="AG64" i="35"/>
  <c r="AG63" i="35"/>
  <c r="AG62" i="35"/>
  <c r="AG61" i="35"/>
  <c r="AG60" i="35"/>
  <c r="AG59" i="35"/>
  <c r="AG58" i="35"/>
  <c r="AG57" i="35"/>
  <c r="AG56" i="35"/>
  <c r="AG55" i="35"/>
  <c r="AG54" i="35"/>
  <c r="AG53" i="35"/>
  <c r="AG52" i="35"/>
  <c r="AG51" i="35"/>
  <c r="AG50" i="35"/>
  <c r="AG49" i="35"/>
  <c r="AG48" i="35"/>
  <c r="AG47" i="35"/>
  <c r="AG46" i="35"/>
  <c r="AG45" i="35"/>
  <c r="AG44" i="35"/>
  <c r="AG43" i="35"/>
  <c r="AG42" i="35"/>
  <c r="AG41" i="35"/>
  <c r="AG40" i="35"/>
  <c r="AG39" i="35"/>
  <c r="AG38" i="35"/>
  <c r="AG37" i="35"/>
  <c r="AG36" i="35"/>
  <c r="AG35" i="35"/>
  <c r="AG34" i="35"/>
  <c r="AG33" i="35"/>
  <c r="AG32" i="35"/>
  <c r="AG31" i="35"/>
  <c r="AG30" i="35"/>
  <c r="AG29" i="35"/>
  <c r="AG28" i="35"/>
  <c r="AG27" i="35"/>
  <c r="AG26" i="35"/>
  <c r="AG25" i="35"/>
  <c r="AG24" i="35"/>
  <c r="AG23" i="35"/>
  <c r="AG22" i="35"/>
  <c r="AG21" i="35"/>
  <c r="AG20" i="35"/>
  <c r="AG19" i="35"/>
  <c r="AG18" i="35"/>
  <c r="AG17" i="35"/>
  <c r="AG16" i="35"/>
  <c r="Y7" i="35" l="1"/>
  <c r="V7" i="35"/>
  <c r="N7" i="35"/>
  <c r="BB8" i="19"/>
  <c r="U7" i="35"/>
  <c r="AZ8" i="19"/>
  <c r="T7" i="35"/>
  <c r="AX8" i="19"/>
  <c r="AV8" i="19"/>
  <c r="Z7" i="35"/>
  <c r="R7" i="35"/>
  <c r="AP8" i="19"/>
  <c r="AT8" i="19"/>
  <c r="BJ8" i="19"/>
  <c r="S27" i="11"/>
  <c r="Q7" i="35"/>
  <c r="AR8" i="19"/>
  <c r="BH8" i="19"/>
  <c r="X7" i="35"/>
  <c r="P7" i="35"/>
  <c r="BF8" i="19"/>
  <c r="W7" i="35"/>
  <c r="O7" i="35"/>
  <c r="BD8" i="19"/>
  <c r="R27" i="11"/>
  <c r="B125" i="24"/>
  <c r="M7" i="35"/>
  <c r="U33" i="38"/>
  <c r="V33" i="38"/>
  <c r="U27" i="38"/>
  <c r="V27" i="38"/>
  <c r="V30" i="38"/>
  <c r="U30" i="38"/>
  <c r="V29" i="38"/>
  <c r="U29" i="38"/>
  <c r="V32" i="38"/>
  <c r="U32" i="38"/>
  <c r="V28" i="38"/>
  <c r="U28" i="38"/>
  <c r="V31" i="38"/>
  <c r="U31" i="38"/>
  <c r="V26" i="38"/>
  <c r="U26" i="38"/>
  <c r="U34" i="38"/>
  <c r="V34" i="38"/>
  <c r="V36" i="38"/>
  <c r="U36" i="38"/>
  <c r="V35" i="38"/>
  <c r="U35" i="38"/>
  <c r="U20" i="38"/>
  <c r="V20" i="38"/>
  <c r="U9" i="38"/>
  <c r="V9" i="38"/>
  <c r="V10" i="38"/>
  <c r="U10" i="38"/>
  <c r="V11" i="38"/>
  <c r="U11" i="38"/>
  <c r="V12" i="38"/>
  <c r="U12" i="38"/>
  <c r="U23" i="38"/>
  <c r="V23" i="38"/>
  <c r="V13" i="38"/>
  <c r="U13" i="38"/>
  <c r="U16" i="38"/>
  <c r="V16" i="38"/>
  <c r="U8" i="38"/>
  <c r="V8" i="38"/>
  <c r="U7" i="38"/>
  <c r="V7" i="38"/>
  <c r="U15" i="38"/>
  <c r="V15" i="38"/>
  <c r="V21" i="38"/>
  <c r="U21" i="38"/>
  <c r="F19" i="11"/>
  <c r="M2" i="38"/>
  <c r="U24" i="38"/>
  <c r="V24" i="38"/>
  <c r="U19" i="38"/>
  <c r="V19" i="38"/>
  <c r="V22" i="38"/>
  <c r="U22" i="38"/>
  <c r="U18" i="38"/>
  <c r="V18" i="38"/>
  <c r="V14" i="38"/>
  <c r="U14" i="38"/>
  <c r="U17" i="38"/>
  <c r="V17" i="38"/>
  <c r="AC7" i="5"/>
  <c r="T27" i="11"/>
  <c r="BE10" i="5"/>
  <c r="N45" i="11"/>
  <c r="T5" i="38"/>
  <c r="I2" i="38" s="1"/>
  <c r="BG15" i="35"/>
  <c r="BG13" i="35"/>
  <c r="AC7" i="37"/>
  <c r="E19" i="11" s="1"/>
  <c r="BG12" i="35"/>
  <c r="V63" i="24"/>
  <c r="W63" i="24" s="1"/>
  <c r="V64" i="24"/>
  <c r="W64" i="24" s="1"/>
  <c r="V65" i="24"/>
  <c r="W65" i="24" s="1"/>
  <c r="V66" i="24"/>
  <c r="W66" i="24" s="1"/>
  <c r="V67" i="24"/>
  <c r="W67" i="24" s="1"/>
  <c r="V68" i="24"/>
  <c r="W68" i="24" s="1"/>
  <c r="V69" i="24"/>
  <c r="W69" i="24" s="1"/>
  <c r="V70" i="24"/>
  <c r="W70" i="24" s="1"/>
  <c r="V71" i="24"/>
  <c r="W71" i="24" s="1"/>
  <c r="V72" i="24"/>
  <c r="W72" i="24" s="1"/>
  <c r="V73" i="24"/>
  <c r="W73" i="24" s="1"/>
  <c r="V74" i="24"/>
  <c r="W74" i="24" s="1"/>
  <c r="V75" i="24"/>
  <c r="W75" i="24" s="1"/>
  <c r="V76" i="24"/>
  <c r="W76" i="24" s="1"/>
  <c r="V77" i="24"/>
  <c r="W77" i="24" s="1"/>
  <c r="V78" i="24"/>
  <c r="W78" i="24" s="1"/>
  <c r="V79" i="24"/>
  <c r="W79" i="24" s="1"/>
  <c r="V80" i="24"/>
  <c r="W80" i="24" s="1"/>
  <c r="V81" i="24"/>
  <c r="W81" i="24" s="1"/>
  <c r="V82" i="24"/>
  <c r="W82" i="24" s="1"/>
  <c r="V83" i="24"/>
  <c r="W83" i="24" s="1"/>
  <c r="V84" i="24"/>
  <c r="W84" i="24" s="1"/>
  <c r="V85" i="24"/>
  <c r="W85" i="24" s="1"/>
  <c r="V86" i="24"/>
  <c r="W86" i="24" s="1"/>
  <c r="V87" i="24"/>
  <c r="W87" i="24" s="1"/>
  <c r="V88" i="24"/>
  <c r="W88" i="24" s="1"/>
  <c r="V89" i="24"/>
  <c r="W89" i="24" s="1"/>
  <c r="V90" i="24"/>
  <c r="W90" i="24" s="1"/>
  <c r="V91" i="24"/>
  <c r="W91" i="24" s="1"/>
  <c r="V92" i="24"/>
  <c r="W92" i="24" s="1"/>
  <c r="V93" i="24"/>
  <c r="W93" i="24" s="1"/>
  <c r="V94" i="24"/>
  <c r="W94" i="24" s="1"/>
  <c r="V95" i="24"/>
  <c r="W95" i="24" s="1"/>
  <c r="V96" i="24"/>
  <c r="W96" i="24" s="1"/>
  <c r="V97" i="24"/>
  <c r="W97" i="24" s="1"/>
  <c r="V98" i="24"/>
  <c r="W98" i="24" s="1"/>
  <c r="V99" i="24"/>
  <c r="W99" i="24" s="1"/>
  <c r="V100" i="24"/>
  <c r="W100" i="24" s="1"/>
  <c r="V101" i="24"/>
  <c r="W101" i="24" s="1"/>
  <c r="V102" i="24"/>
  <c r="W102" i="24" s="1"/>
  <c r="V103" i="24"/>
  <c r="W103" i="24" s="1"/>
  <c r="V104" i="24"/>
  <c r="W104" i="24" s="1"/>
  <c r="V105" i="24"/>
  <c r="W105" i="24" s="1"/>
  <c r="V106" i="24"/>
  <c r="W106" i="24" s="1"/>
  <c r="V107" i="24"/>
  <c r="W107" i="24" s="1"/>
  <c r="V108" i="24"/>
  <c r="W108" i="24" s="1"/>
  <c r="V109" i="24"/>
  <c r="W109" i="24" s="1"/>
  <c r="V110" i="24"/>
  <c r="W110" i="24" s="1"/>
  <c r="V111" i="24"/>
  <c r="W111" i="24" s="1"/>
  <c r="V112" i="24"/>
  <c r="W112" i="24" s="1"/>
  <c r="V113" i="24"/>
  <c r="W113" i="24" s="1"/>
  <c r="V114" i="24"/>
  <c r="W114" i="24" s="1"/>
  <c r="V115" i="24"/>
  <c r="W115" i="24" s="1"/>
  <c r="V62" i="24"/>
  <c r="W62" i="24" s="1"/>
  <c r="BK18" i="35"/>
  <c r="BM18" i="35"/>
  <c r="BM19" i="35"/>
  <c r="BK19" i="35"/>
  <c r="BM20" i="35"/>
  <c r="BK20" i="35"/>
  <c r="BM21" i="35"/>
  <c r="BK21" i="35"/>
  <c r="BM22" i="35"/>
  <c r="BK22" i="35"/>
  <c r="BM23" i="35"/>
  <c r="BK23" i="35"/>
  <c r="BM24" i="35"/>
  <c r="BK24" i="35"/>
  <c r="BK25" i="35"/>
  <c r="BM25" i="35"/>
  <c r="BK26" i="35"/>
  <c r="BM26" i="35"/>
  <c r="BK27" i="35"/>
  <c r="BM27" i="35"/>
  <c r="BK28" i="35"/>
  <c r="BM28" i="35"/>
  <c r="BK29" i="35"/>
  <c r="BM29" i="35"/>
  <c r="BK30" i="35"/>
  <c r="BM30" i="35"/>
  <c r="BM31" i="35"/>
  <c r="BK31" i="35"/>
  <c r="BM32" i="35"/>
  <c r="BK32" i="35"/>
  <c r="BK33" i="35"/>
  <c r="BM33" i="35"/>
  <c r="BM34" i="35"/>
  <c r="BK34" i="35"/>
  <c r="BM35" i="35"/>
  <c r="BK35" i="35"/>
  <c r="BK36" i="35"/>
  <c r="BM36" i="35"/>
  <c r="BM37" i="35"/>
  <c r="BK37" i="35"/>
  <c r="BK38" i="35"/>
  <c r="BM38" i="35"/>
  <c r="BM39" i="35"/>
  <c r="BK39" i="35"/>
  <c r="BM40" i="35"/>
  <c r="BK40" i="35"/>
  <c r="BK41" i="35"/>
  <c r="BM41" i="35"/>
  <c r="BM42" i="35"/>
  <c r="BK42" i="35"/>
  <c r="BK43" i="35"/>
  <c r="BM43" i="35"/>
  <c r="BK44" i="35"/>
  <c r="BM44" i="35"/>
  <c r="BM45" i="35"/>
  <c r="BK45" i="35"/>
  <c r="BM46" i="35"/>
  <c r="BK46" i="35"/>
  <c r="BM47" i="35"/>
  <c r="BK47" i="35"/>
  <c r="BK48" i="35"/>
  <c r="BM48" i="35"/>
  <c r="BK49" i="35"/>
  <c r="BM49" i="35"/>
  <c r="BM50" i="35"/>
  <c r="BK50" i="35"/>
  <c r="BK51" i="35"/>
  <c r="BM51" i="35"/>
  <c r="BM52" i="35"/>
  <c r="BK52" i="35"/>
  <c r="BM53" i="35"/>
  <c r="BK53" i="35"/>
  <c r="BM54" i="35"/>
  <c r="BK54" i="35"/>
  <c r="BK55" i="35"/>
  <c r="BM55" i="35"/>
  <c r="BK56" i="35"/>
  <c r="BM56" i="35"/>
  <c r="BK57" i="35"/>
  <c r="BM57" i="35"/>
  <c r="BM58" i="35"/>
  <c r="BK58" i="35"/>
  <c r="BK59" i="35"/>
  <c r="BM59" i="35"/>
  <c r="BK60" i="35"/>
  <c r="BM60" i="35"/>
  <c r="BK61" i="35"/>
  <c r="BM61" i="35"/>
  <c r="BM62" i="35"/>
  <c r="BK62" i="35"/>
  <c r="BM63" i="35"/>
  <c r="BK63" i="35"/>
  <c r="BM64" i="35"/>
  <c r="BK64" i="35"/>
  <c r="BK65" i="35"/>
  <c r="BM65" i="35"/>
  <c r="BM66" i="35"/>
  <c r="BK66" i="35"/>
  <c r="BK67" i="35"/>
  <c r="BM67" i="35"/>
  <c r="BK68" i="35"/>
  <c r="BM68" i="35"/>
  <c r="BK69" i="35"/>
  <c r="BM69" i="35"/>
  <c r="BK17" i="35"/>
  <c r="BM17" i="35"/>
  <c r="BK16" i="35"/>
  <c r="BM16" i="35"/>
  <c r="BI16" i="35"/>
  <c r="BI17" i="35"/>
  <c r="BI18" i="35"/>
  <c r="BI26" i="35"/>
  <c r="BI21" i="35"/>
  <c r="BI27" i="35"/>
  <c r="BI29" i="35"/>
  <c r="BI32" i="35"/>
  <c r="BI19" i="35"/>
  <c r="BI22" i="35"/>
  <c r="BI30" i="35"/>
  <c r="BI34" i="35"/>
  <c r="BI40" i="35"/>
  <c r="BI41" i="35"/>
  <c r="BI42" i="35"/>
  <c r="BI43" i="35"/>
  <c r="BI44" i="35"/>
  <c r="BI45" i="35"/>
  <c r="BI46" i="35"/>
  <c r="BI47" i="35"/>
  <c r="BI48" i="35"/>
  <c r="BI49" i="35"/>
  <c r="BI50" i="35"/>
  <c r="BI51" i="35"/>
  <c r="BI52" i="35"/>
  <c r="BI53" i="35"/>
  <c r="BI54" i="35"/>
  <c r="BI55" i="35"/>
  <c r="BI56" i="35"/>
  <c r="BI57" i="35"/>
  <c r="BI58" i="35"/>
  <c r="BI59" i="35"/>
  <c r="BI60" i="35"/>
  <c r="BI61" i="35"/>
  <c r="BI62" i="35"/>
  <c r="BI63" i="35"/>
  <c r="BI64" i="35"/>
  <c r="BI65" i="35"/>
  <c r="BI66" i="35"/>
  <c r="BI67" i="35"/>
  <c r="BI68" i="35"/>
  <c r="BI69" i="35"/>
  <c r="BI23" i="35"/>
  <c r="BI24" i="35"/>
  <c r="BI31" i="35"/>
  <c r="BI35" i="35"/>
  <c r="BI38" i="35"/>
  <c r="AG3" i="35"/>
  <c r="BI25" i="35"/>
  <c r="BI28" i="35"/>
  <c r="BI36" i="35"/>
  <c r="BI37" i="35"/>
  <c r="BI20" i="35"/>
  <c r="BI33" i="35"/>
  <c r="BI39" i="35"/>
  <c r="BO8" i="28"/>
  <c r="BW8" i="28"/>
  <c r="BI8" i="28"/>
  <c r="BY8" i="28"/>
  <c r="I51" i="11" s="1"/>
  <c r="BS8" i="28"/>
  <c r="CA8" i="28"/>
  <c r="BM8" i="28"/>
  <c r="BU8" i="28"/>
  <c r="BQ8" i="28"/>
  <c r="BI8" i="5"/>
  <c r="X62" i="24"/>
  <c r="AE7" i="35" l="1"/>
  <c r="B128" i="24"/>
  <c r="B127" i="24"/>
  <c r="BG44" i="35"/>
  <c r="B130" i="24"/>
  <c r="B126" i="24"/>
  <c r="B129" i="24"/>
  <c r="BG64" i="35"/>
  <c r="BG26" i="35"/>
  <c r="BG31" i="35"/>
  <c r="BG34" i="35"/>
  <c r="J51" i="11"/>
  <c r="H51" i="11"/>
  <c r="F51" i="11"/>
  <c r="BG30" i="35"/>
  <c r="BG55" i="35"/>
  <c r="BG36" i="35"/>
  <c r="BG62" i="35"/>
  <c r="BG54" i="35"/>
  <c r="BG46" i="35"/>
  <c r="BG28" i="35"/>
  <c r="BG69" i="35"/>
  <c r="BG61" i="35"/>
  <c r="BG53" i="35"/>
  <c r="BG45" i="35"/>
  <c r="BG67" i="35"/>
  <c r="BG19" i="35"/>
  <c r="BG59" i="35"/>
  <c r="BG43" i="35"/>
  <c r="BG35" i="35"/>
  <c r="BG27" i="35"/>
  <c r="U5" i="38"/>
  <c r="V5" i="38"/>
  <c r="G51" i="11"/>
  <c r="E51" i="11"/>
  <c r="D51" i="11"/>
  <c r="C51" i="11"/>
  <c r="BG68" i="35"/>
  <c r="BG66" i="35"/>
  <c r="BG65" i="35"/>
  <c r="BG63" i="35"/>
  <c r="BG60" i="35"/>
  <c r="BG58" i="35"/>
  <c r="BG57" i="35"/>
  <c r="BG56" i="35"/>
  <c r="BG52" i="35"/>
  <c r="BG51" i="35"/>
  <c r="BG50" i="35"/>
  <c r="BG49" i="35"/>
  <c r="BG48" i="35"/>
  <c r="BG47" i="35"/>
  <c r="BG42" i="35"/>
  <c r="BG41" i="35"/>
  <c r="BG40" i="35"/>
  <c r="BG39" i="35"/>
  <c r="BG38" i="35"/>
  <c r="BG37" i="35"/>
  <c r="BG33" i="35"/>
  <c r="BG32" i="35"/>
  <c r="BG29" i="35"/>
  <c r="BG25" i="35"/>
  <c r="BG24" i="35"/>
  <c r="BG23" i="35"/>
  <c r="BG22" i="35"/>
  <c r="BG21" i="35"/>
  <c r="BG20" i="35"/>
  <c r="BG17" i="35"/>
  <c r="BG18" i="35"/>
  <c r="BM8" i="35"/>
  <c r="E48" i="11" s="1"/>
  <c r="BK8" i="35"/>
  <c r="D48" i="11" s="1"/>
  <c r="BG16" i="35"/>
  <c r="BI8" i="35"/>
  <c r="BG11" i="35" l="1"/>
  <c r="O12" i="26"/>
  <c r="BU60" i="19"/>
  <c r="BV60" i="19"/>
  <c r="BU61" i="19"/>
  <c r="BV61" i="19"/>
  <c r="BU62" i="19"/>
  <c r="BV62" i="19"/>
  <c r="BU63" i="19"/>
  <c r="BV63" i="19"/>
  <c r="BU64" i="19"/>
  <c r="BV64" i="19"/>
  <c r="BU24" i="19"/>
  <c r="BV24" i="19"/>
  <c r="BM61" i="19" l="1"/>
  <c r="BM63" i="19"/>
  <c r="BM64" i="19"/>
  <c r="BM60" i="19"/>
  <c r="BM25" i="19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C27" i="26"/>
  <c r="B28" i="26"/>
  <c r="B27" i="26"/>
  <c r="A28" i="26"/>
  <c r="A27" i="26"/>
  <c r="BY60" i="19"/>
  <c r="BX59" i="19"/>
  <c r="BY59" i="19"/>
  <c r="BZ59" i="19"/>
  <c r="CA59" i="19"/>
  <c r="CB59" i="19"/>
  <c r="CC59" i="19"/>
  <c r="CD59" i="19"/>
  <c r="CE59" i="19"/>
  <c r="CF59" i="19"/>
  <c r="CG59" i="19"/>
  <c r="CH59" i="19"/>
  <c r="CI59" i="19"/>
  <c r="CJ59" i="19"/>
  <c r="CK59" i="19"/>
  <c r="CL59" i="19"/>
  <c r="CM59" i="19"/>
  <c r="BX60" i="19"/>
  <c r="BZ60" i="19"/>
  <c r="CA60" i="19"/>
  <c r="CB60" i="19"/>
  <c r="CC60" i="19"/>
  <c r="CD60" i="19"/>
  <c r="CE60" i="19"/>
  <c r="CF60" i="19"/>
  <c r="CG60" i="19"/>
  <c r="CH60" i="19"/>
  <c r="CI60" i="19"/>
  <c r="CJ60" i="19"/>
  <c r="CK60" i="19"/>
  <c r="CL60" i="19"/>
  <c r="CM60" i="19"/>
  <c r="BX61" i="19"/>
  <c r="BY61" i="19"/>
  <c r="BZ61" i="19"/>
  <c r="CA61" i="19"/>
  <c r="CB61" i="19"/>
  <c r="CC61" i="19"/>
  <c r="CD61" i="19"/>
  <c r="CE61" i="19"/>
  <c r="CF61" i="19"/>
  <c r="CG61" i="19"/>
  <c r="CH61" i="19"/>
  <c r="CI61" i="19"/>
  <c r="CJ61" i="19"/>
  <c r="CK61" i="19"/>
  <c r="CL61" i="19"/>
  <c r="CM61" i="19"/>
  <c r="BX62" i="19"/>
  <c r="BY62" i="19"/>
  <c r="BZ62" i="19"/>
  <c r="CA62" i="19"/>
  <c r="CB62" i="19"/>
  <c r="CC62" i="19"/>
  <c r="CD62" i="19"/>
  <c r="CE62" i="19"/>
  <c r="CF62" i="19"/>
  <c r="CG62" i="19"/>
  <c r="CH62" i="19"/>
  <c r="CI62" i="19"/>
  <c r="CJ62" i="19"/>
  <c r="CK62" i="19"/>
  <c r="CL62" i="19"/>
  <c r="CM62" i="19"/>
  <c r="BX63" i="19"/>
  <c r="BY63" i="19"/>
  <c r="BZ63" i="19"/>
  <c r="CA63" i="19"/>
  <c r="CB63" i="19"/>
  <c r="CC63" i="19"/>
  <c r="CD63" i="19"/>
  <c r="CE63" i="19"/>
  <c r="CF63" i="19"/>
  <c r="CG63" i="19"/>
  <c r="CH63" i="19"/>
  <c r="CI63" i="19"/>
  <c r="CJ63" i="19"/>
  <c r="CK63" i="19"/>
  <c r="CL63" i="19"/>
  <c r="CM63" i="19"/>
  <c r="BX64" i="19"/>
  <c r="BY64" i="19"/>
  <c r="BZ64" i="19"/>
  <c r="CA64" i="19"/>
  <c r="CB64" i="19"/>
  <c r="CC64" i="19"/>
  <c r="CD64" i="19"/>
  <c r="CE64" i="19"/>
  <c r="CF64" i="19"/>
  <c r="CG64" i="19"/>
  <c r="CH64" i="19"/>
  <c r="CI64" i="19"/>
  <c r="CJ64" i="19"/>
  <c r="CK64" i="19"/>
  <c r="CL64" i="19"/>
  <c r="CM64" i="19"/>
  <c r="BX24" i="19"/>
  <c r="BY24" i="19"/>
  <c r="BZ24" i="19"/>
  <c r="CA24" i="19"/>
  <c r="CB24" i="19"/>
  <c r="CC24" i="19"/>
  <c r="CD24" i="19"/>
  <c r="CE24" i="19"/>
  <c r="CF24" i="19"/>
  <c r="CG24" i="19"/>
  <c r="CH24" i="19"/>
  <c r="CI24" i="19"/>
  <c r="CJ24" i="19"/>
  <c r="CK24" i="19"/>
  <c r="CL24" i="19"/>
  <c r="CM24" i="19"/>
  <c r="BN60" i="19"/>
  <c r="BN61" i="19"/>
  <c r="BN63" i="19"/>
  <c r="BN64" i="19"/>
  <c r="BO60" i="19"/>
  <c r="BP60" i="19"/>
  <c r="BQ60" i="19"/>
  <c r="BR60" i="19"/>
  <c r="BS60" i="19"/>
  <c r="BO61" i="19"/>
  <c r="BP61" i="19"/>
  <c r="BQ61" i="19"/>
  <c r="BR61" i="19"/>
  <c r="BS61" i="19"/>
  <c r="BO63" i="19"/>
  <c r="BP63" i="19"/>
  <c r="BQ63" i="19"/>
  <c r="BR63" i="19"/>
  <c r="BS63" i="19"/>
  <c r="BO64" i="19"/>
  <c r="BP64" i="19"/>
  <c r="BQ64" i="19"/>
  <c r="BR64" i="19"/>
  <c r="BS64" i="19"/>
  <c r="BL60" i="19"/>
  <c r="BL61" i="19"/>
  <c r="BL63" i="19"/>
  <c r="BL64" i="19"/>
  <c r="BL24" i="19"/>
  <c r="AD64" i="19"/>
  <c r="AD63" i="19"/>
  <c r="AD61" i="19"/>
  <c r="AD62" i="19"/>
  <c r="AD60" i="19"/>
  <c r="AE60" i="19"/>
  <c r="AF60" i="19"/>
  <c r="AG60" i="19"/>
  <c r="AH60" i="19"/>
  <c r="AI60" i="19"/>
  <c r="AJ60" i="19"/>
  <c r="AK60" i="19"/>
  <c r="AL60" i="19"/>
  <c r="AM60" i="19"/>
  <c r="AE61" i="19"/>
  <c r="AF61" i="19"/>
  <c r="AG61" i="19"/>
  <c r="AH61" i="19"/>
  <c r="AI61" i="19"/>
  <c r="AJ61" i="19"/>
  <c r="AK61" i="19"/>
  <c r="AL61" i="19"/>
  <c r="AM61" i="19"/>
  <c r="AE62" i="19"/>
  <c r="AF62" i="19"/>
  <c r="AG62" i="19"/>
  <c r="AH62" i="19"/>
  <c r="AI62" i="19"/>
  <c r="AJ62" i="19"/>
  <c r="AK62" i="19"/>
  <c r="AL62" i="19"/>
  <c r="AM62" i="19"/>
  <c r="AE63" i="19"/>
  <c r="AF63" i="19"/>
  <c r="AG63" i="19"/>
  <c r="AH63" i="19"/>
  <c r="AI63" i="19"/>
  <c r="AJ63" i="19"/>
  <c r="AK63" i="19"/>
  <c r="AL63" i="19"/>
  <c r="AM63" i="19"/>
  <c r="AE64" i="19"/>
  <c r="AF64" i="19"/>
  <c r="AG64" i="19"/>
  <c r="AH64" i="19"/>
  <c r="AI64" i="19"/>
  <c r="AJ64" i="19"/>
  <c r="AK64" i="19"/>
  <c r="AL64" i="19"/>
  <c r="AM64" i="19"/>
  <c r="AC61" i="19"/>
  <c r="AC62" i="19"/>
  <c r="AC63" i="19"/>
  <c r="AC64" i="19"/>
  <c r="W64" i="19"/>
  <c r="V64" i="19"/>
  <c r="W63" i="19"/>
  <c r="V63" i="19"/>
  <c r="W61" i="19"/>
  <c r="V61" i="19"/>
  <c r="U61" i="19"/>
  <c r="W60" i="19"/>
  <c r="V60" i="19"/>
  <c r="X27" i="26" l="1"/>
  <c r="V27" i="26"/>
  <c r="W27" i="26" s="1"/>
  <c r="X28" i="26"/>
  <c r="V28" i="26"/>
  <c r="W28" i="26" s="1"/>
  <c r="AE12" i="28" l="1"/>
  <c r="AE11" i="28"/>
  <c r="H9" i="26" l="1"/>
  <c r="I9" i="26"/>
  <c r="J9" i="26"/>
  <c r="K9" i="26"/>
  <c r="L9" i="26"/>
  <c r="M9" i="26"/>
  <c r="N9" i="26"/>
  <c r="O9" i="26"/>
  <c r="P9" i="26"/>
  <c r="Q9" i="26"/>
  <c r="H10" i="26"/>
  <c r="I10" i="26"/>
  <c r="J10" i="26"/>
  <c r="K10" i="26"/>
  <c r="L10" i="26"/>
  <c r="M10" i="26"/>
  <c r="N10" i="26"/>
  <c r="O10" i="26"/>
  <c r="P10" i="26"/>
  <c r="Q10" i="26"/>
  <c r="H11" i="26"/>
  <c r="I11" i="26"/>
  <c r="J11" i="26"/>
  <c r="K11" i="26"/>
  <c r="L11" i="26"/>
  <c r="M11" i="26"/>
  <c r="N11" i="26"/>
  <c r="O11" i="26"/>
  <c r="P11" i="26"/>
  <c r="Q11" i="26"/>
  <c r="H12" i="26"/>
  <c r="I12" i="26"/>
  <c r="J12" i="26"/>
  <c r="K12" i="26"/>
  <c r="L12" i="26"/>
  <c r="M12" i="26"/>
  <c r="N12" i="26"/>
  <c r="P12" i="26"/>
  <c r="Q12" i="26"/>
  <c r="H13" i="26"/>
  <c r="I13" i="26"/>
  <c r="J13" i="26"/>
  <c r="K13" i="26"/>
  <c r="L13" i="26"/>
  <c r="M13" i="26"/>
  <c r="N13" i="26"/>
  <c r="O13" i="26"/>
  <c r="P13" i="26"/>
  <c r="Q13" i="26"/>
  <c r="H14" i="26"/>
  <c r="I14" i="26"/>
  <c r="J14" i="26"/>
  <c r="K14" i="26"/>
  <c r="L14" i="26"/>
  <c r="M14" i="26"/>
  <c r="N14" i="26"/>
  <c r="O14" i="26"/>
  <c r="P14" i="26"/>
  <c r="Q14" i="26"/>
  <c r="H15" i="26"/>
  <c r="I15" i="26"/>
  <c r="J15" i="26"/>
  <c r="K15" i="26"/>
  <c r="L15" i="26"/>
  <c r="M15" i="26"/>
  <c r="N15" i="26"/>
  <c r="O15" i="26"/>
  <c r="P15" i="26"/>
  <c r="Q15" i="26"/>
  <c r="H16" i="26"/>
  <c r="I16" i="26"/>
  <c r="J16" i="26"/>
  <c r="K16" i="26"/>
  <c r="L16" i="26"/>
  <c r="M16" i="26"/>
  <c r="N16" i="26"/>
  <c r="O16" i="26"/>
  <c r="P16" i="26"/>
  <c r="Q16" i="26"/>
  <c r="H17" i="26"/>
  <c r="I17" i="26"/>
  <c r="J17" i="26"/>
  <c r="K17" i="26"/>
  <c r="L17" i="26"/>
  <c r="M17" i="26"/>
  <c r="N17" i="26"/>
  <c r="O17" i="26"/>
  <c r="P17" i="26"/>
  <c r="Q17" i="26"/>
  <c r="H18" i="26"/>
  <c r="I18" i="26"/>
  <c r="J18" i="26"/>
  <c r="K18" i="26"/>
  <c r="L18" i="26"/>
  <c r="M18" i="26"/>
  <c r="N18" i="26"/>
  <c r="O18" i="26"/>
  <c r="P18" i="26"/>
  <c r="Q18" i="26"/>
  <c r="H19" i="26"/>
  <c r="I19" i="26"/>
  <c r="J19" i="26"/>
  <c r="K19" i="26"/>
  <c r="L19" i="26"/>
  <c r="M19" i="26"/>
  <c r="N19" i="26"/>
  <c r="O19" i="26"/>
  <c r="P19" i="26"/>
  <c r="Q19" i="26"/>
  <c r="H20" i="26"/>
  <c r="I20" i="26"/>
  <c r="J20" i="26"/>
  <c r="K20" i="26"/>
  <c r="L20" i="26"/>
  <c r="M20" i="26"/>
  <c r="N20" i="26"/>
  <c r="O20" i="26"/>
  <c r="P20" i="26"/>
  <c r="Q20" i="26"/>
  <c r="H21" i="26"/>
  <c r="I21" i="26"/>
  <c r="J21" i="26"/>
  <c r="K21" i="26"/>
  <c r="L21" i="26"/>
  <c r="M21" i="26"/>
  <c r="N21" i="26"/>
  <c r="O21" i="26"/>
  <c r="P21" i="26"/>
  <c r="Q21" i="26"/>
  <c r="H22" i="26"/>
  <c r="I22" i="26"/>
  <c r="J22" i="26"/>
  <c r="K22" i="26"/>
  <c r="L22" i="26"/>
  <c r="M22" i="26"/>
  <c r="N22" i="26"/>
  <c r="O22" i="26"/>
  <c r="P22" i="26"/>
  <c r="Q22" i="26"/>
  <c r="H23" i="26"/>
  <c r="I23" i="26"/>
  <c r="J23" i="26"/>
  <c r="K23" i="26"/>
  <c r="L23" i="26"/>
  <c r="M23" i="26"/>
  <c r="N23" i="26"/>
  <c r="O23" i="26"/>
  <c r="P23" i="26"/>
  <c r="Q23" i="26"/>
  <c r="H24" i="26"/>
  <c r="I24" i="26"/>
  <c r="J24" i="26"/>
  <c r="K24" i="26"/>
  <c r="L24" i="26"/>
  <c r="M24" i="26"/>
  <c r="N24" i="26"/>
  <c r="O24" i="26"/>
  <c r="P24" i="26"/>
  <c r="Q24" i="26"/>
  <c r="H25" i="26"/>
  <c r="I25" i="26"/>
  <c r="J25" i="26"/>
  <c r="K25" i="26"/>
  <c r="L25" i="26"/>
  <c r="M25" i="26"/>
  <c r="N25" i="26"/>
  <c r="O25" i="26"/>
  <c r="P25" i="26"/>
  <c r="Q25" i="26"/>
  <c r="H26" i="26"/>
  <c r="I26" i="26"/>
  <c r="J26" i="26"/>
  <c r="K26" i="26"/>
  <c r="L26" i="26"/>
  <c r="M26" i="26"/>
  <c r="N26" i="26"/>
  <c r="O26" i="26"/>
  <c r="P26" i="26"/>
  <c r="Q26" i="26"/>
  <c r="I8" i="26"/>
  <c r="J8" i="26"/>
  <c r="K8" i="26"/>
  <c r="L8" i="26"/>
  <c r="M8" i="26"/>
  <c r="N8" i="26"/>
  <c r="O8" i="26"/>
  <c r="P8" i="26"/>
  <c r="Q8" i="26"/>
  <c r="N7" i="26" l="1"/>
  <c r="O7" i="26"/>
  <c r="K7" i="26"/>
  <c r="M7" i="26"/>
  <c r="J7" i="26"/>
  <c r="I7" i="26"/>
  <c r="Q7" i="26"/>
  <c r="P7" i="26"/>
  <c r="L7" i="26"/>
  <c r="P27" i="11" l="1"/>
  <c r="J27" i="11"/>
  <c r="K27" i="11"/>
  <c r="M27" i="11"/>
  <c r="I27" i="11"/>
  <c r="D32" i="24" l="1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D31" i="24"/>
  <c r="B32" i="24"/>
  <c r="B31" i="24"/>
  <c r="A32" i="24"/>
  <c r="A31" i="24"/>
  <c r="V32" i="24" l="1"/>
  <c r="W32" i="24" s="1"/>
  <c r="V31" i="24"/>
  <c r="W31" i="24" s="1"/>
  <c r="X31" i="24" l="1"/>
  <c r="X32" i="24"/>
  <c r="B9" i="26" l="1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8" i="26"/>
  <c r="C9" i="26"/>
  <c r="D9" i="26"/>
  <c r="E9" i="26"/>
  <c r="F9" i="26"/>
  <c r="G9" i="26"/>
  <c r="C10" i="26"/>
  <c r="D10" i="26"/>
  <c r="E10" i="26"/>
  <c r="F10" i="26"/>
  <c r="G10" i="26"/>
  <c r="C11" i="26"/>
  <c r="D11" i="26"/>
  <c r="E11" i="26"/>
  <c r="F11" i="26"/>
  <c r="G11" i="26"/>
  <c r="C12" i="26"/>
  <c r="D12" i="26"/>
  <c r="E12" i="26"/>
  <c r="F12" i="26"/>
  <c r="G12" i="26"/>
  <c r="C13" i="26"/>
  <c r="D13" i="26"/>
  <c r="E13" i="26"/>
  <c r="F13" i="26"/>
  <c r="G13" i="26"/>
  <c r="C14" i="26"/>
  <c r="D14" i="26"/>
  <c r="E14" i="26"/>
  <c r="F14" i="26"/>
  <c r="G14" i="26"/>
  <c r="C15" i="26"/>
  <c r="D15" i="26"/>
  <c r="E15" i="26"/>
  <c r="F15" i="26"/>
  <c r="G15" i="26"/>
  <c r="C16" i="26"/>
  <c r="D16" i="26"/>
  <c r="E16" i="26"/>
  <c r="F16" i="26"/>
  <c r="G16" i="26"/>
  <c r="C17" i="26"/>
  <c r="D17" i="26"/>
  <c r="E17" i="26"/>
  <c r="F17" i="26"/>
  <c r="G17" i="26"/>
  <c r="C18" i="26"/>
  <c r="D18" i="26"/>
  <c r="E18" i="26"/>
  <c r="F18" i="26"/>
  <c r="G18" i="26"/>
  <c r="C19" i="26"/>
  <c r="D19" i="26"/>
  <c r="E19" i="26"/>
  <c r="F19" i="26"/>
  <c r="G19" i="26"/>
  <c r="C20" i="26"/>
  <c r="D20" i="26"/>
  <c r="E20" i="26"/>
  <c r="F20" i="26"/>
  <c r="G20" i="26"/>
  <c r="C21" i="26"/>
  <c r="D21" i="26"/>
  <c r="E21" i="26"/>
  <c r="F21" i="26"/>
  <c r="G21" i="26"/>
  <c r="C22" i="26"/>
  <c r="D22" i="26"/>
  <c r="E22" i="26"/>
  <c r="F22" i="26"/>
  <c r="G22" i="26"/>
  <c r="C23" i="26"/>
  <c r="D23" i="26"/>
  <c r="E23" i="26"/>
  <c r="F23" i="26"/>
  <c r="G23" i="26"/>
  <c r="C24" i="26"/>
  <c r="D24" i="26"/>
  <c r="E24" i="26"/>
  <c r="F24" i="26"/>
  <c r="G24" i="26"/>
  <c r="C25" i="26"/>
  <c r="D25" i="26"/>
  <c r="E25" i="26"/>
  <c r="F25" i="26"/>
  <c r="G25" i="26"/>
  <c r="C26" i="26"/>
  <c r="D26" i="26"/>
  <c r="E26" i="26"/>
  <c r="F26" i="26"/>
  <c r="G26" i="26"/>
  <c r="D8" i="26"/>
  <c r="E8" i="26"/>
  <c r="F8" i="26"/>
  <c r="G8" i="26"/>
  <c r="H8" i="26"/>
  <c r="C8" i="26"/>
  <c r="AE32" i="28"/>
  <c r="AE31" i="28"/>
  <c r="AE30" i="28"/>
  <c r="AE29" i="28"/>
  <c r="AE28" i="28"/>
  <c r="AE27" i="28"/>
  <c r="AE26" i="28"/>
  <c r="AE25" i="28"/>
  <c r="AE24" i="28"/>
  <c r="AE23" i="28"/>
  <c r="AE22" i="28"/>
  <c r="AE21" i="28"/>
  <c r="AE20" i="28"/>
  <c r="AE19" i="28"/>
  <c r="AE18" i="28"/>
  <c r="AE17" i="28"/>
  <c r="AE16" i="28"/>
  <c r="AE15" i="28"/>
  <c r="AE14" i="28"/>
  <c r="V8" i="26" l="1"/>
  <c r="V26" i="26"/>
  <c r="W26" i="26" s="1"/>
  <c r="V9" i="26"/>
  <c r="W9" i="26" s="1"/>
  <c r="V10" i="26"/>
  <c r="W10" i="26" s="1"/>
  <c r="V11" i="26"/>
  <c r="W11" i="26" s="1"/>
  <c r="V12" i="26"/>
  <c r="W12" i="26" s="1"/>
  <c r="V13" i="26"/>
  <c r="W13" i="26" s="1"/>
  <c r="V14" i="26"/>
  <c r="W14" i="26" s="1"/>
  <c r="V19" i="26"/>
  <c r="W19" i="26" s="1"/>
  <c r="V23" i="26"/>
  <c r="W23" i="26" s="1"/>
  <c r="V24" i="26"/>
  <c r="W24" i="26" s="1"/>
  <c r="V25" i="26"/>
  <c r="W25" i="26" s="1"/>
  <c r="V18" i="26"/>
  <c r="V20" i="26"/>
  <c r="W20" i="26" s="1"/>
  <c r="V21" i="26"/>
  <c r="W21" i="26" s="1"/>
  <c r="V15" i="26"/>
  <c r="W15" i="26" s="1"/>
  <c r="V16" i="26"/>
  <c r="W16" i="26" s="1"/>
  <c r="V17" i="26"/>
  <c r="W17" i="26" s="1"/>
  <c r="V22" i="26"/>
  <c r="W22" i="26" s="1"/>
  <c r="CC7" i="28"/>
  <c r="C36" i="11" s="1"/>
  <c r="CL7" i="28"/>
  <c r="CU7" i="28"/>
  <c r="DA7" i="28"/>
  <c r="CI7" i="28"/>
  <c r="I36" i="11" s="1"/>
  <c r="CS7" i="28"/>
  <c r="CJ7" i="28"/>
  <c r="J36" i="11" s="1"/>
  <c r="CT7" i="28"/>
  <c r="G18" i="11"/>
  <c r="CD7" i="28"/>
  <c r="D36" i="11" s="1"/>
  <c r="CM7" i="28"/>
  <c r="CV7" i="28"/>
  <c r="DB7" i="28"/>
  <c r="CE7" i="28"/>
  <c r="E36" i="11" s="1"/>
  <c r="CO7" i="28"/>
  <c r="CW7" i="28"/>
  <c r="CF7" i="28"/>
  <c r="F36" i="11" s="1"/>
  <c r="CP7" i="28"/>
  <c r="CX7" i="28"/>
  <c r="AE2" i="28"/>
  <c r="I18" i="11" s="1"/>
  <c r="CG7" i="28"/>
  <c r="G36" i="11" s="1"/>
  <c r="CQ7" i="28"/>
  <c r="CY7" i="28"/>
  <c r="N2" i="26"/>
  <c r="CH7" i="28"/>
  <c r="H36" i="11" s="1"/>
  <c r="CR7" i="28"/>
  <c r="CZ7" i="28"/>
  <c r="X8" i="26" l="1"/>
  <c r="W8" i="26"/>
  <c r="W18" i="26"/>
  <c r="V7" i="26"/>
  <c r="H2" i="26"/>
  <c r="E18" i="11"/>
  <c r="F18" i="11"/>
  <c r="W7" i="26" l="1"/>
  <c r="H7" i="26" l="1"/>
  <c r="X18" i="26" l="1"/>
  <c r="X13" i="26"/>
  <c r="X17" i="26"/>
  <c r="X21" i="26"/>
  <c r="X22" i="26"/>
  <c r="X24" i="26"/>
  <c r="X25" i="26"/>
  <c r="X26" i="26"/>
  <c r="X9" i="26"/>
  <c r="C7" i="26"/>
  <c r="E7" i="26"/>
  <c r="G7" i="26"/>
  <c r="F7" i="26"/>
  <c r="D7" i="26"/>
  <c r="X15" i="26" l="1"/>
  <c r="X14" i="26"/>
  <c r="X20" i="26"/>
  <c r="X19" i="26"/>
  <c r="X16" i="26"/>
  <c r="X23" i="26"/>
  <c r="X12" i="26"/>
  <c r="X11" i="26"/>
  <c r="X10" i="26"/>
  <c r="X7" i="26" l="1"/>
  <c r="CM58" i="19"/>
  <c r="CL58" i="19"/>
  <c r="CK58" i="19"/>
  <c r="CJ58" i="19"/>
  <c r="CI58" i="19"/>
  <c r="CH58" i="19"/>
  <c r="CG58" i="19"/>
  <c r="CF58" i="19"/>
  <c r="CE58" i="19"/>
  <c r="CD58" i="19"/>
  <c r="CC58" i="19"/>
  <c r="CB58" i="19"/>
  <c r="CA58" i="19"/>
  <c r="BZ58" i="19"/>
  <c r="BY58" i="19"/>
  <c r="BX58" i="19"/>
  <c r="BV58" i="19"/>
  <c r="BU58" i="19"/>
  <c r="BS58" i="19"/>
  <c r="BR58" i="19"/>
  <c r="BQ58" i="19"/>
  <c r="BP58" i="19"/>
  <c r="BO58" i="19"/>
  <c r="BN58" i="19"/>
  <c r="BM58" i="19"/>
  <c r="BL58" i="19"/>
  <c r="AM58" i="19"/>
  <c r="AL58" i="19"/>
  <c r="AK58" i="19"/>
  <c r="AJ58" i="19"/>
  <c r="AI58" i="19"/>
  <c r="AH58" i="19"/>
  <c r="AG58" i="19"/>
  <c r="AF58" i="19"/>
  <c r="AE58" i="19"/>
  <c r="AD58" i="19"/>
  <c r="W58" i="19"/>
  <c r="V58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V57" i="19"/>
  <c r="BU57" i="19"/>
  <c r="BS57" i="19"/>
  <c r="BR57" i="19"/>
  <c r="BQ57" i="19"/>
  <c r="BP57" i="19"/>
  <c r="BO57" i="19"/>
  <c r="BN57" i="19"/>
  <c r="BM57" i="19"/>
  <c r="BL57" i="19"/>
  <c r="AM57" i="19"/>
  <c r="AL57" i="19"/>
  <c r="AK57" i="19"/>
  <c r="AJ57" i="19"/>
  <c r="AI57" i="19"/>
  <c r="AH57" i="19"/>
  <c r="AG57" i="19"/>
  <c r="AF57" i="19"/>
  <c r="AE57" i="19"/>
  <c r="AD57" i="19"/>
  <c r="AC57" i="19"/>
  <c r="Z57" i="19"/>
  <c r="W57" i="19"/>
  <c r="V57" i="19"/>
  <c r="U57" i="19"/>
  <c r="CM56" i="19"/>
  <c r="CL56" i="19"/>
  <c r="CK56" i="19"/>
  <c r="CJ56" i="19"/>
  <c r="CI56" i="19"/>
  <c r="CH56" i="19"/>
  <c r="CG56" i="19"/>
  <c r="CF56" i="19"/>
  <c r="CE56" i="19"/>
  <c r="CD56" i="19"/>
  <c r="CC56" i="19"/>
  <c r="CB56" i="19"/>
  <c r="CA56" i="19"/>
  <c r="BZ56" i="19"/>
  <c r="BY56" i="19"/>
  <c r="BX56" i="19"/>
  <c r="BV56" i="19"/>
  <c r="BU56" i="19"/>
  <c r="BS56" i="19"/>
  <c r="BR56" i="19"/>
  <c r="BQ56" i="19"/>
  <c r="BP56" i="19"/>
  <c r="BO56" i="19"/>
  <c r="BN56" i="19"/>
  <c r="BM56" i="19"/>
  <c r="BL56" i="19"/>
  <c r="AM56" i="19"/>
  <c r="AL56" i="19"/>
  <c r="AK56" i="19"/>
  <c r="AJ56" i="19"/>
  <c r="AI56" i="19"/>
  <c r="AH56" i="19"/>
  <c r="AG56" i="19"/>
  <c r="AF56" i="19"/>
  <c r="AE56" i="19"/>
  <c r="AD56" i="19"/>
  <c r="AC56" i="19"/>
  <c r="Z56" i="19"/>
  <c r="W56" i="19"/>
  <c r="V56" i="19"/>
  <c r="U56" i="19"/>
  <c r="CM55" i="19"/>
  <c r="CL55" i="19"/>
  <c r="CK55" i="19"/>
  <c r="CJ55" i="19"/>
  <c r="CI55" i="19"/>
  <c r="CH55" i="19"/>
  <c r="CG55" i="19"/>
  <c r="CF55" i="19"/>
  <c r="CE55" i="19"/>
  <c r="CD55" i="19"/>
  <c r="CC55" i="19"/>
  <c r="CB55" i="19"/>
  <c r="CA55" i="19"/>
  <c r="BZ55" i="19"/>
  <c r="BY55" i="19"/>
  <c r="BX55" i="19"/>
  <c r="BV55" i="19"/>
  <c r="BU55" i="19"/>
  <c r="BS55" i="19"/>
  <c r="BR55" i="19"/>
  <c r="BQ55" i="19"/>
  <c r="BP55" i="19"/>
  <c r="BO55" i="19"/>
  <c r="BN55" i="19"/>
  <c r="BM55" i="19"/>
  <c r="BL55" i="19"/>
  <c r="AM55" i="19"/>
  <c r="AL55" i="19"/>
  <c r="AK55" i="19"/>
  <c r="AJ55" i="19"/>
  <c r="AI55" i="19"/>
  <c r="AH55" i="19"/>
  <c r="AG55" i="19"/>
  <c r="AF55" i="19"/>
  <c r="AE55" i="19"/>
  <c r="AD55" i="19"/>
  <c r="AC55" i="19"/>
  <c r="Z55" i="19"/>
  <c r="W55" i="19"/>
  <c r="V55" i="19"/>
  <c r="U55" i="19"/>
  <c r="CM54" i="19"/>
  <c r="CL54" i="19"/>
  <c r="CK54" i="19"/>
  <c r="CJ54" i="19"/>
  <c r="CI54" i="19"/>
  <c r="CH54" i="19"/>
  <c r="CG54" i="19"/>
  <c r="CF54" i="19"/>
  <c r="CE54" i="19"/>
  <c r="CD54" i="19"/>
  <c r="CC54" i="19"/>
  <c r="CB54" i="19"/>
  <c r="CA54" i="19"/>
  <c r="BZ54" i="19"/>
  <c r="BY54" i="19"/>
  <c r="BX54" i="19"/>
  <c r="BV54" i="19"/>
  <c r="BU54" i="19"/>
  <c r="BS54" i="19"/>
  <c r="BR54" i="19"/>
  <c r="BQ54" i="19"/>
  <c r="BP54" i="19"/>
  <c r="BO54" i="19"/>
  <c r="BN54" i="19"/>
  <c r="BM54" i="19"/>
  <c r="BL54" i="19"/>
  <c r="AM54" i="19"/>
  <c r="AL54" i="19"/>
  <c r="AK54" i="19"/>
  <c r="AJ54" i="19"/>
  <c r="AI54" i="19"/>
  <c r="AH54" i="19"/>
  <c r="AG54" i="19"/>
  <c r="AF54" i="19"/>
  <c r="AE54" i="19"/>
  <c r="AD54" i="19"/>
  <c r="AC54" i="19"/>
  <c r="Z54" i="19"/>
  <c r="W54" i="19"/>
  <c r="V54" i="19"/>
  <c r="U54" i="19"/>
  <c r="CM53" i="19"/>
  <c r="CL53" i="19"/>
  <c r="CK53" i="19"/>
  <c r="CJ53" i="19"/>
  <c r="CI53" i="19"/>
  <c r="CH53" i="19"/>
  <c r="CG53" i="19"/>
  <c r="CF53" i="19"/>
  <c r="CE53" i="19"/>
  <c r="CD53" i="19"/>
  <c r="CC53" i="19"/>
  <c r="CB53" i="19"/>
  <c r="CA53" i="19"/>
  <c r="BZ53" i="19"/>
  <c r="BY53" i="19"/>
  <c r="BX53" i="19"/>
  <c r="BV53" i="19"/>
  <c r="BU53" i="19"/>
  <c r="BS53" i="19"/>
  <c r="BR53" i="19"/>
  <c r="BQ53" i="19"/>
  <c r="BP53" i="19"/>
  <c r="BO53" i="19"/>
  <c r="BN53" i="19"/>
  <c r="BM53" i="19"/>
  <c r="BL53" i="19"/>
  <c r="AM53" i="19"/>
  <c r="AL53" i="19"/>
  <c r="AK53" i="19"/>
  <c r="AJ53" i="19"/>
  <c r="AI53" i="19"/>
  <c r="AH53" i="19"/>
  <c r="AG53" i="19"/>
  <c r="AF53" i="19"/>
  <c r="AE53" i="19"/>
  <c r="AD53" i="19"/>
  <c r="AC53" i="19"/>
  <c r="Z53" i="19"/>
  <c r="W53" i="19"/>
  <c r="V53" i="19"/>
  <c r="U53" i="19"/>
  <c r="CM52" i="19"/>
  <c r="CL52" i="19"/>
  <c r="CK52" i="19"/>
  <c r="CJ52" i="19"/>
  <c r="CI52" i="19"/>
  <c r="CH52" i="19"/>
  <c r="CG52" i="19"/>
  <c r="CF52" i="19"/>
  <c r="CE52" i="19"/>
  <c r="CD52" i="19"/>
  <c r="CC52" i="19"/>
  <c r="CB52" i="19"/>
  <c r="CA52" i="19"/>
  <c r="BZ52" i="19"/>
  <c r="BY52" i="19"/>
  <c r="BX52" i="19"/>
  <c r="BV52" i="19"/>
  <c r="BU52" i="19"/>
  <c r="BS52" i="19"/>
  <c r="BR52" i="19"/>
  <c r="BQ52" i="19"/>
  <c r="BP52" i="19"/>
  <c r="BO52" i="19"/>
  <c r="BN52" i="19"/>
  <c r="BM52" i="19"/>
  <c r="BL52" i="19"/>
  <c r="AM52" i="19"/>
  <c r="AL52" i="19"/>
  <c r="AK52" i="19"/>
  <c r="AJ52" i="19"/>
  <c r="AI52" i="19"/>
  <c r="AH52" i="19"/>
  <c r="AG52" i="19"/>
  <c r="AF52" i="19"/>
  <c r="AE52" i="19"/>
  <c r="AD52" i="19"/>
  <c r="AC52" i="19"/>
  <c r="Z52" i="19"/>
  <c r="W52" i="19"/>
  <c r="V52" i="19"/>
  <c r="U52" i="19"/>
  <c r="CM51" i="19"/>
  <c r="CL51" i="19"/>
  <c r="CK51" i="19"/>
  <c r="CJ51" i="19"/>
  <c r="CI51" i="19"/>
  <c r="CH51" i="19"/>
  <c r="CG51" i="19"/>
  <c r="CF51" i="19"/>
  <c r="CE51" i="19"/>
  <c r="CD51" i="19"/>
  <c r="CC51" i="19"/>
  <c r="CB51" i="19"/>
  <c r="CA51" i="19"/>
  <c r="BZ51" i="19"/>
  <c r="BY51" i="19"/>
  <c r="BX51" i="19"/>
  <c r="BV51" i="19"/>
  <c r="BU51" i="19"/>
  <c r="BS51" i="19"/>
  <c r="BR51" i="19"/>
  <c r="BQ51" i="19"/>
  <c r="BP51" i="19"/>
  <c r="BO51" i="19"/>
  <c r="BN51" i="19"/>
  <c r="BM51" i="19"/>
  <c r="BL51" i="19"/>
  <c r="AM51" i="19"/>
  <c r="AL51" i="19"/>
  <c r="AK51" i="19"/>
  <c r="AJ51" i="19"/>
  <c r="AI51" i="19"/>
  <c r="AH51" i="19"/>
  <c r="AG51" i="19"/>
  <c r="AF51" i="19"/>
  <c r="AE51" i="19"/>
  <c r="AD51" i="19"/>
  <c r="AC51" i="19"/>
  <c r="Z51" i="19"/>
  <c r="W51" i="19"/>
  <c r="V51" i="19"/>
  <c r="U51" i="19"/>
  <c r="CM50" i="19"/>
  <c r="CL50" i="19"/>
  <c r="CK50" i="19"/>
  <c r="CJ50" i="19"/>
  <c r="CI50" i="19"/>
  <c r="CH50" i="19"/>
  <c r="CG50" i="19"/>
  <c r="CF50" i="19"/>
  <c r="CE50" i="19"/>
  <c r="CD50" i="19"/>
  <c r="CC50" i="19"/>
  <c r="CB50" i="19"/>
  <c r="CA50" i="19"/>
  <c r="BZ50" i="19"/>
  <c r="BY50" i="19"/>
  <c r="BX50" i="19"/>
  <c r="BV50" i="19"/>
  <c r="BU50" i="19"/>
  <c r="BS50" i="19"/>
  <c r="BR50" i="19"/>
  <c r="BQ50" i="19"/>
  <c r="BP50" i="19"/>
  <c r="BO50" i="19"/>
  <c r="BN50" i="19"/>
  <c r="BM50" i="19"/>
  <c r="BL50" i="19"/>
  <c r="AM50" i="19"/>
  <c r="AL50" i="19"/>
  <c r="AK50" i="19"/>
  <c r="AJ50" i="19"/>
  <c r="AI50" i="19"/>
  <c r="AH50" i="19"/>
  <c r="AG50" i="19"/>
  <c r="AF50" i="19"/>
  <c r="AE50" i="19"/>
  <c r="AD50" i="19"/>
  <c r="AC50" i="19"/>
  <c r="Z50" i="19"/>
  <c r="W50" i="19"/>
  <c r="V50" i="19"/>
  <c r="U50" i="19"/>
  <c r="CM49" i="19"/>
  <c r="CL49" i="19"/>
  <c r="CK49" i="19"/>
  <c r="CJ49" i="19"/>
  <c r="CI49" i="19"/>
  <c r="CH49" i="19"/>
  <c r="CG49" i="19"/>
  <c r="CF49" i="19"/>
  <c r="CE49" i="19"/>
  <c r="CD49" i="19"/>
  <c r="CC49" i="19"/>
  <c r="CB49" i="19"/>
  <c r="CA49" i="19"/>
  <c r="BZ49" i="19"/>
  <c r="BY49" i="19"/>
  <c r="BX49" i="19"/>
  <c r="BV49" i="19"/>
  <c r="BU49" i="19"/>
  <c r="BS49" i="19"/>
  <c r="BR49" i="19"/>
  <c r="BQ49" i="19"/>
  <c r="BP49" i="19"/>
  <c r="BO49" i="19"/>
  <c r="BN49" i="19"/>
  <c r="BM49" i="19"/>
  <c r="BL49" i="19"/>
  <c r="AM49" i="19"/>
  <c r="AL49" i="19"/>
  <c r="AK49" i="19"/>
  <c r="AJ49" i="19"/>
  <c r="AI49" i="19"/>
  <c r="AH49" i="19"/>
  <c r="AG49" i="19"/>
  <c r="AF49" i="19"/>
  <c r="AE49" i="19"/>
  <c r="AD49" i="19"/>
  <c r="AC49" i="19"/>
  <c r="Z49" i="19"/>
  <c r="W49" i="19"/>
  <c r="V49" i="19"/>
  <c r="U49" i="19"/>
  <c r="CM48" i="19"/>
  <c r="CL48" i="19"/>
  <c r="CK48" i="19"/>
  <c r="CJ48" i="19"/>
  <c r="CI48" i="19"/>
  <c r="CH48" i="19"/>
  <c r="CG48" i="19"/>
  <c r="CF48" i="19"/>
  <c r="CE48" i="19"/>
  <c r="CD48" i="19"/>
  <c r="CC48" i="19"/>
  <c r="CB48" i="19"/>
  <c r="CA48" i="19"/>
  <c r="BZ48" i="19"/>
  <c r="BY48" i="19"/>
  <c r="BX48" i="19"/>
  <c r="BV48" i="19"/>
  <c r="BU48" i="19"/>
  <c r="BS48" i="19"/>
  <c r="BR48" i="19"/>
  <c r="BQ48" i="19"/>
  <c r="BP48" i="19"/>
  <c r="BO48" i="19"/>
  <c r="BN48" i="19"/>
  <c r="BM48" i="19"/>
  <c r="BL48" i="19"/>
  <c r="AM48" i="19"/>
  <c r="AL48" i="19"/>
  <c r="AK48" i="19"/>
  <c r="AJ48" i="19"/>
  <c r="AI48" i="19"/>
  <c r="AH48" i="19"/>
  <c r="AG48" i="19"/>
  <c r="AF48" i="19"/>
  <c r="AE48" i="19"/>
  <c r="AD48" i="19"/>
  <c r="AC48" i="19"/>
  <c r="Z48" i="19"/>
  <c r="W48" i="19"/>
  <c r="V48" i="19"/>
  <c r="U48" i="19"/>
  <c r="CM47" i="19"/>
  <c r="CL47" i="19"/>
  <c r="CK47" i="19"/>
  <c r="CJ47" i="19"/>
  <c r="CI47" i="19"/>
  <c r="CH47" i="19"/>
  <c r="CG47" i="19"/>
  <c r="CF47" i="19"/>
  <c r="CE47" i="19"/>
  <c r="CD47" i="19"/>
  <c r="CC47" i="19"/>
  <c r="CB47" i="19"/>
  <c r="CA47" i="19"/>
  <c r="BZ47" i="19"/>
  <c r="BY47" i="19"/>
  <c r="BX47" i="19"/>
  <c r="BV47" i="19"/>
  <c r="BU47" i="19"/>
  <c r="BS47" i="19"/>
  <c r="BR47" i="19"/>
  <c r="BQ47" i="19"/>
  <c r="BP47" i="19"/>
  <c r="BO47" i="19"/>
  <c r="BN47" i="19"/>
  <c r="BM47" i="19"/>
  <c r="BL47" i="19"/>
  <c r="AM47" i="19"/>
  <c r="AL47" i="19"/>
  <c r="AK47" i="19"/>
  <c r="AJ47" i="19"/>
  <c r="AI47" i="19"/>
  <c r="AH47" i="19"/>
  <c r="AG47" i="19"/>
  <c r="AF47" i="19"/>
  <c r="AE47" i="19"/>
  <c r="AD47" i="19"/>
  <c r="AC47" i="19"/>
  <c r="Z47" i="19"/>
  <c r="W47" i="19"/>
  <c r="V47" i="19"/>
  <c r="U47" i="19"/>
  <c r="CM46" i="19"/>
  <c r="CL46" i="19"/>
  <c r="CK46" i="19"/>
  <c r="CJ46" i="19"/>
  <c r="CI46" i="19"/>
  <c r="CH46" i="19"/>
  <c r="CG46" i="19"/>
  <c r="CF46" i="19"/>
  <c r="CE46" i="19"/>
  <c r="CD46" i="19"/>
  <c r="CC46" i="19"/>
  <c r="CB46" i="19"/>
  <c r="CA46" i="19"/>
  <c r="BZ46" i="19"/>
  <c r="BY46" i="19"/>
  <c r="BX46" i="19"/>
  <c r="BV46" i="19"/>
  <c r="BU46" i="19"/>
  <c r="BS46" i="19"/>
  <c r="BR46" i="19"/>
  <c r="BQ46" i="19"/>
  <c r="BP46" i="19"/>
  <c r="BO46" i="19"/>
  <c r="BN46" i="19"/>
  <c r="BM46" i="19"/>
  <c r="BL46" i="19"/>
  <c r="AM46" i="19"/>
  <c r="AL46" i="19"/>
  <c r="AK46" i="19"/>
  <c r="AJ46" i="19"/>
  <c r="AI46" i="19"/>
  <c r="AH46" i="19"/>
  <c r="AG46" i="19"/>
  <c r="AF46" i="19"/>
  <c r="AE46" i="19"/>
  <c r="AD46" i="19"/>
  <c r="AC46" i="19"/>
  <c r="Z46" i="19"/>
  <c r="W46" i="19"/>
  <c r="V46" i="19"/>
  <c r="U46" i="19"/>
  <c r="CM45" i="19"/>
  <c r="CL45" i="19"/>
  <c r="CK45" i="19"/>
  <c r="CJ45" i="19"/>
  <c r="CI45" i="19"/>
  <c r="CH45" i="19"/>
  <c r="CG45" i="19"/>
  <c r="CF45" i="19"/>
  <c r="CE45" i="19"/>
  <c r="CD45" i="19"/>
  <c r="CC45" i="19"/>
  <c r="CB45" i="19"/>
  <c r="CA45" i="19"/>
  <c r="BZ45" i="19"/>
  <c r="BY45" i="19"/>
  <c r="BX45" i="19"/>
  <c r="BV45" i="19"/>
  <c r="BU45" i="19"/>
  <c r="BS45" i="19"/>
  <c r="BR45" i="19"/>
  <c r="BQ45" i="19"/>
  <c r="BP45" i="19"/>
  <c r="BO45" i="19"/>
  <c r="BN45" i="19"/>
  <c r="BM45" i="19"/>
  <c r="BL45" i="19"/>
  <c r="AM45" i="19"/>
  <c r="AL45" i="19"/>
  <c r="AK45" i="19"/>
  <c r="AJ45" i="19"/>
  <c r="AI45" i="19"/>
  <c r="AH45" i="19"/>
  <c r="AG45" i="19"/>
  <c r="AF45" i="19"/>
  <c r="AE45" i="19"/>
  <c r="AD45" i="19"/>
  <c r="AC45" i="19"/>
  <c r="Z45" i="19"/>
  <c r="W45" i="19"/>
  <c r="V45" i="19"/>
  <c r="U45" i="19"/>
  <c r="CM44" i="19"/>
  <c r="CL44" i="19"/>
  <c r="CK44" i="19"/>
  <c r="CJ44" i="19"/>
  <c r="CI44" i="19"/>
  <c r="CH44" i="19"/>
  <c r="CG44" i="19"/>
  <c r="CF44" i="19"/>
  <c r="CE44" i="19"/>
  <c r="CD44" i="19"/>
  <c r="CC44" i="19"/>
  <c r="CB44" i="19"/>
  <c r="CA44" i="19"/>
  <c r="BZ44" i="19"/>
  <c r="BY44" i="19"/>
  <c r="BX44" i="19"/>
  <c r="BV44" i="19"/>
  <c r="BU44" i="19"/>
  <c r="BS44" i="19"/>
  <c r="BR44" i="19"/>
  <c r="BQ44" i="19"/>
  <c r="BP44" i="19"/>
  <c r="BO44" i="19"/>
  <c r="BN44" i="19"/>
  <c r="BM44" i="19"/>
  <c r="BL44" i="19"/>
  <c r="AM44" i="19"/>
  <c r="AL44" i="19"/>
  <c r="AK44" i="19"/>
  <c r="AJ44" i="19"/>
  <c r="AI44" i="19"/>
  <c r="AH44" i="19"/>
  <c r="AG44" i="19"/>
  <c r="AF44" i="19"/>
  <c r="AE44" i="19"/>
  <c r="AD44" i="19"/>
  <c r="AC44" i="19"/>
  <c r="Z44" i="19"/>
  <c r="W44" i="19"/>
  <c r="V44" i="19"/>
  <c r="U44" i="19"/>
  <c r="CM43" i="19"/>
  <c r="CL43" i="19"/>
  <c r="CK43" i="19"/>
  <c r="CJ43" i="19"/>
  <c r="CI43" i="19"/>
  <c r="CH43" i="19"/>
  <c r="CG43" i="19"/>
  <c r="CF43" i="19"/>
  <c r="CE43" i="19"/>
  <c r="CD43" i="19"/>
  <c r="CC43" i="19"/>
  <c r="CB43" i="19"/>
  <c r="CA43" i="19"/>
  <c r="BZ43" i="19"/>
  <c r="BY43" i="19"/>
  <c r="BX43" i="19"/>
  <c r="BV43" i="19"/>
  <c r="BU43" i="19"/>
  <c r="BS43" i="19"/>
  <c r="BR43" i="19"/>
  <c r="BQ43" i="19"/>
  <c r="BP43" i="19"/>
  <c r="BO43" i="19"/>
  <c r="BN43" i="19"/>
  <c r="BM43" i="19"/>
  <c r="BL43" i="19"/>
  <c r="AM43" i="19"/>
  <c r="AL43" i="19"/>
  <c r="AK43" i="19"/>
  <c r="AJ43" i="19"/>
  <c r="AI43" i="19"/>
  <c r="AH43" i="19"/>
  <c r="AG43" i="19"/>
  <c r="AF43" i="19"/>
  <c r="AE43" i="19"/>
  <c r="AD43" i="19"/>
  <c r="AC43" i="19"/>
  <c r="Z43" i="19"/>
  <c r="W43" i="19"/>
  <c r="V43" i="19"/>
  <c r="U43" i="19"/>
  <c r="CM42" i="19"/>
  <c r="CL42" i="19"/>
  <c r="CK42" i="19"/>
  <c r="CJ42" i="19"/>
  <c r="CI42" i="19"/>
  <c r="CH42" i="19"/>
  <c r="CG42" i="19"/>
  <c r="CF42" i="19"/>
  <c r="CE42" i="19"/>
  <c r="CD42" i="19"/>
  <c r="CC42" i="19"/>
  <c r="CB42" i="19"/>
  <c r="CA42" i="19"/>
  <c r="BZ42" i="19"/>
  <c r="BY42" i="19"/>
  <c r="BX42" i="19"/>
  <c r="BV42" i="19"/>
  <c r="BU42" i="19"/>
  <c r="BS42" i="19"/>
  <c r="BR42" i="19"/>
  <c r="BQ42" i="19"/>
  <c r="BP42" i="19"/>
  <c r="BO42" i="19"/>
  <c r="BN42" i="19"/>
  <c r="BM42" i="19"/>
  <c r="BL42" i="19"/>
  <c r="AM42" i="19"/>
  <c r="AL42" i="19"/>
  <c r="AK42" i="19"/>
  <c r="AJ42" i="19"/>
  <c r="AI42" i="19"/>
  <c r="AH42" i="19"/>
  <c r="AG42" i="19"/>
  <c r="AF42" i="19"/>
  <c r="AE42" i="19"/>
  <c r="AD42" i="19"/>
  <c r="AC42" i="19"/>
  <c r="Z42" i="19"/>
  <c r="W42" i="19"/>
  <c r="V42" i="19"/>
  <c r="U42" i="19"/>
  <c r="CM41" i="19"/>
  <c r="CL41" i="19"/>
  <c r="CK41" i="19"/>
  <c r="CJ41" i="19"/>
  <c r="CI41" i="19"/>
  <c r="CH41" i="19"/>
  <c r="CG41" i="19"/>
  <c r="CF41" i="19"/>
  <c r="CE41" i="19"/>
  <c r="CD41" i="19"/>
  <c r="CC41" i="19"/>
  <c r="CB41" i="19"/>
  <c r="CA41" i="19"/>
  <c r="BZ41" i="19"/>
  <c r="BY41" i="19"/>
  <c r="BX41" i="19"/>
  <c r="BV41" i="19"/>
  <c r="BU41" i="19"/>
  <c r="BS41" i="19"/>
  <c r="BR41" i="19"/>
  <c r="BQ41" i="19"/>
  <c r="BP41" i="19"/>
  <c r="BO41" i="19"/>
  <c r="BN41" i="19"/>
  <c r="BM41" i="19"/>
  <c r="BL41" i="19"/>
  <c r="AM41" i="19"/>
  <c r="AL41" i="19"/>
  <c r="AK41" i="19"/>
  <c r="AJ41" i="19"/>
  <c r="AI41" i="19"/>
  <c r="AH41" i="19"/>
  <c r="AG41" i="19"/>
  <c r="AF41" i="19"/>
  <c r="AE41" i="19"/>
  <c r="AD41" i="19"/>
  <c r="AC41" i="19"/>
  <c r="Z41" i="19"/>
  <c r="W41" i="19"/>
  <c r="V41" i="19"/>
  <c r="U41" i="19"/>
  <c r="CM40" i="19"/>
  <c r="CL40" i="19"/>
  <c r="CK40" i="19"/>
  <c r="CJ40" i="19"/>
  <c r="CI40" i="19"/>
  <c r="CH40" i="19"/>
  <c r="CG40" i="19"/>
  <c r="CF40" i="19"/>
  <c r="CE40" i="19"/>
  <c r="CD40" i="19"/>
  <c r="CC40" i="19"/>
  <c r="CB40" i="19"/>
  <c r="CA40" i="19"/>
  <c r="BZ40" i="19"/>
  <c r="BY40" i="19"/>
  <c r="BX40" i="19"/>
  <c r="BV40" i="19"/>
  <c r="BU40" i="19"/>
  <c r="BS40" i="19"/>
  <c r="BR40" i="19"/>
  <c r="BQ40" i="19"/>
  <c r="BP40" i="19"/>
  <c r="BO40" i="19"/>
  <c r="BN40" i="19"/>
  <c r="BM40" i="19"/>
  <c r="BL40" i="19"/>
  <c r="AM40" i="19"/>
  <c r="AL40" i="19"/>
  <c r="AK40" i="19"/>
  <c r="AJ40" i="19"/>
  <c r="AI40" i="19"/>
  <c r="AH40" i="19"/>
  <c r="AG40" i="19"/>
  <c r="AF40" i="19"/>
  <c r="AE40" i="19"/>
  <c r="AD40" i="19"/>
  <c r="AC40" i="19"/>
  <c r="Z40" i="19"/>
  <c r="W40" i="19"/>
  <c r="V40" i="19"/>
  <c r="U40" i="19"/>
  <c r="CM39" i="19"/>
  <c r="CL39" i="19"/>
  <c r="CK39" i="19"/>
  <c r="CJ39" i="19"/>
  <c r="CI39" i="19"/>
  <c r="CH39" i="19"/>
  <c r="CG39" i="19"/>
  <c r="CF39" i="19"/>
  <c r="CE39" i="19"/>
  <c r="CD39" i="19"/>
  <c r="CC39" i="19"/>
  <c r="CB39" i="19"/>
  <c r="CA39" i="19"/>
  <c r="BZ39" i="19"/>
  <c r="BY39" i="19"/>
  <c r="BX39" i="19"/>
  <c r="BV39" i="19"/>
  <c r="BU39" i="19"/>
  <c r="BS39" i="19"/>
  <c r="BR39" i="19"/>
  <c r="BQ39" i="19"/>
  <c r="BP39" i="19"/>
  <c r="BO39" i="19"/>
  <c r="BN39" i="19"/>
  <c r="BM39" i="19"/>
  <c r="BL39" i="19"/>
  <c r="AM39" i="19"/>
  <c r="AL39" i="19"/>
  <c r="AK39" i="19"/>
  <c r="AJ39" i="19"/>
  <c r="AI39" i="19"/>
  <c r="AH39" i="19"/>
  <c r="AG39" i="19"/>
  <c r="AF39" i="19"/>
  <c r="AE39" i="19"/>
  <c r="AD39" i="19"/>
  <c r="AC39" i="19"/>
  <c r="Z39" i="19"/>
  <c r="W39" i="19"/>
  <c r="V39" i="19"/>
  <c r="U39" i="19"/>
  <c r="CM38" i="19"/>
  <c r="CL38" i="19"/>
  <c r="CK38" i="19"/>
  <c r="CJ38" i="19"/>
  <c r="CI38" i="19"/>
  <c r="CH38" i="19"/>
  <c r="CG38" i="19"/>
  <c r="CF38" i="19"/>
  <c r="CE38" i="19"/>
  <c r="CD38" i="19"/>
  <c r="CC38" i="19"/>
  <c r="CB38" i="19"/>
  <c r="CA38" i="19"/>
  <c r="BZ38" i="19"/>
  <c r="BY38" i="19"/>
  <c r="BX38" i="19"/>
  <c r="BV38" i="19"/>
  <c r="BU38" i="19"/>
  <c r="BS38" i="19"/>
  <c r="BR38" i="19"/>
  <c r="BQ38" i="19"/>
  <c r="BP38" i="19"/>
  <c r="BO38" i="19"/>
  <c r="BN38" i="19"/>
  <c r="BM38" i="19"/>
  <c r="BL38" i="19"/>
  <c r="AM38" i="19"/>
  <c r="AL38" i="19"/>
  <c r="AK38" i="19"/>
  <c r="AJ38" i="19"/>
  <c r="AI38" i="19"/>
  <c r="AH38" i="19"/>
  <c r="AG38" i="19"/>
  <c r="AF38" i="19"/>
  <c r="AE38" i="19"/>
  <c r="AD38" i="19"/>
  <c r="AC38" i="19"/>
  <c r="Z38" i="19"/>
  <c r="W38" i="19"/>
  <c r="V38" i="19"/>
  <c r="U38" i="19"/>
  <c r="CM37" i="19"/>
  <c r="CL37" i="19"/>
  <c r="CK37" i="19"/>
  <c r="CJ37" i="19"/>
  <c r="CI37" i="19"/>
  <c r="CH37" i="19"/>
  <c r="CG37" i="19"/>
  <c r="CF37" i="19"/>
  <c r="CE37" i="19"/>
  <c r="CD37" i="19"/>
  <c r="CC37" i="19"/>
  <c r="CB37" i="19"/>
  <c r="CA37" i="19"/>
  <c r="BZ37" i="19"/>
  <c r="BY37" i="19"/>
  <c r="BX37" i="19"/>
  <c r="BV37" i="19"/>
  <c r="BU37" i="19"/>
  <c r="BS37" i="19"/>
  <c r="BR37" i="19"/>
  <c r="BQ37" i="19"/>
  <c r="BP37" i="19"/>
  <c r="BO37" i="19"/>
  <c r="BN37" i="19"/>
  <c r="BM37" i="19"/>
  <c r="BL37" i="19"/>
  <c r="AM37" i="19"/>
  <c r="AL37" i="19"/>
  <c r="AK37" i="19"/>
  <c r="AJ37" i="19"/>
  <c r="AI37" i="19"/>
  <c r="AH37" i="19"/>
  <c r="AG37" i="19"/>
  <c r="AF37" i="19"/>
  <c r="AE37" i="19"/>
  <c r="AD37" i="19"/>
  <c r="AC37" i="19"/>
  <c r="Z37" i="19"/>
  <c r="W37" i="19"/>
  <c r="V37" i="19"/>
  <c r="U37" i="19"/>
  <c r="CM36" i="19"/>
  <c r="CL36" i="19"/>
  <c r="CK36" i="19"/>
  <c r="CJ36" i="19"/>
  <c r="CI36" i="19"/>
  <c r="CH36" i="19"/>
  <c r="CG36" i="19"/>
  <c r="CF36" i="19"/>
  <c r="CE36" i="19"/>
  <c r="CD36" i="19"/>
  <c r="CC36" i="19"/>
  <c r="CB36" i="19"/>
  <c r="CA36" i="19"/>
  <c r="BZ36" i="19"/>
  <c r="BY36" i="19"/>
  <c r="BX36" i="19"/>
  <c r="BV36" i="19"/>
  <c r="BU36" i="19"/>
  <c r="BS36" i="19"/>
  <c r="BR36" i="19"/>
  <c r="BQ36" i="19"/>
  <c r="BP36" i="19"/>
  <c r="BO36" i="19"/>
  <c r="BN36" i="19"/>
  <c r="BM36" i="19"/>
  <c r="BL36" i="19"/>
  <c r="AM36" i="19"/>
  <c r="AL36" i="19"/>
  <c r="AK36" i="19"/>
  <c r="AJ36" i="19"/>
  <c r="AI36" i="19"/>
  <c r="AH36" i="19"/>
  <c r="AG36" i="19"/>
  <c r="AF36" i="19"/>
  <c r="AE36" i="19"/>
  <c r="AD36" i="19"/>
  <c r="AC36" i="19"/>
  <c r="Z36" i="19"/>
  <c r="W36" i="19"/>
  <c r="V36" i="19"/>
  <c r="U36" i="19"/>
  <c r="CM35" i="19"/>
  <c r="CL35" i="19"/>
  <c r="CK35" i="19"/>
  <c r="CJ35" i="19"/>
  <c r="CI35" i="19"/>
  <c r="CH35" i="19"/>
  <c r="CG35" i="19"/>
  <c r="CF35" i="19"/>
  <c r="CE35" i="19"/>
  <c r="CD35" i="19"/>
  <c r="CC35" i="19"/>
  <c r="CB35" i="19"/>
  <c r="CA35" i="19"/>
  <c r="BZ35" i="19"/>
  <c r="BY35" i="19"/>
  <c r="BX35" i="19"/>
  <c r="BV35" i="19"/>
  <c r="BU35" i="19"/>
  <c r="BS35" i="19"/>
  <c r="BR35" i="19"/>
  <c r="BQ35" i="19"/>
  <c r="BP35" i="19"/>
  <c r="BO35" i="19"/>
  <c r="BN35" i="19"/>
  <c r="BM35" i="19"/>
  <c r="BL35" i="19"/>
  <c r="AM35" i="19"/>
  <c r="AL35" i="19"/>
  <c r="AK35" i="19"/>
  <c r="AJ35" i="19"/>
  <c r="AI35" i="19"/>
  <c r="AH35" i="19"/>
  <c r="AG35" i="19"/>
  <c r="AF35" i="19"/>
  <c r="AE35" i="19"/>
  <c r="AD35" i="19"/>
  <c r="AC35" i="19"/>
  <c r="Z35" i="19"/>
  <c r="W35" i="19"/>
  <c r="V35" i="19"/>
  <c r="U35" i="19"/>
  <c r="CM34" i="19"/>
  <c r="CL34" i="19"/>
  <c r="CK34" i="19"/>
  <c r="CJ34" i="19"/>
  <c r="CI34" i="19"/>
  <c r="CH34" i="19"/>
  <c r="CG34" i="19"/>
  <c r="CF34" i="19"/>
  <c r="CE34" i="19"/>
  <c r="CD34" i="19"/>
  <c r="CC34" i="19"/>
  <c r="CB34" i="19"/>
  <c r="CA34" i="19"/>
  <c r="BZ34" i="19"/>
  <c r="BY34" i="19"/>
  <c r="BX34" i="19"/>
  <c r="BV34" i="19"/>
  <c r="BU34" i="19"/>
  <c r="BS34" i="19"/>
  <c r="BR34" i="19"/>
  <c r="BQ34" i="19"/>
  <c r="BP34" i="19"/>
  <c r="BO34" i="19"/>
  <c r="BN34" i="19"/>
  <c r="BM34" i="19"/>
  <c r="BL34" i="19"/>
  <c r="AM34" i="19"/>
  <c r="AL34" i="19"/>
  <c r="AK34" i="19"/>
  <c r="AJ34" i="19"/>
  <c r="AI34" i="19"/>
  <c r="AH34" i="19"/>
  <c r="AG34" i="19"/>
  <c r="AF34" i="19"/>
  <c r="AE34" i="19"/>
  <c r="AD34" i="19"/>
  <c r="AC34" i="19"/>
  <c r="Z34" i="19"/>
  <c r="W34" i="19"/>
  <c r="V34" i="19"/>
  <c r="U34" i="19"/>
  <c r="CM33" i="19"/>
  <c r="CL33" i="19"/>
  <c r="CK33" i="19"/>
  <c r="CJ33" i="19"/>
  <c r="CI33" i="19"/>
  <c r="CH33" i="19"/>
  <c r="CG33" i="19"/>
  <c r="CF33" i="19"/>
  <c r="CE33" i="19"/>
  <c r="CD33" i="19"/>
  <c r="CC33" i="19"/>
  <c r="CB33" i="19"/>
  <c r="CA33" i="19"/>
  <c r="BZ33" i="19"/>
  <c r="BY33" i="19"/>
  <c r="BX33" i="19"/>
  <c r="BV33" i="19"/>
  <c r="BU33" i="19"/>
  <c r="BS33" i="19"/>
  <c r="BR33" i="19"/>
  <c r="BQ33" i="19"/>
  <c r="BP33" i="19"/>
  <c r="BO33" i="19"/>
  <c r="BN33" i="19"/>
  <c r="BM33" i="19"/>
  <c r="BL33" i="19"/>
  <c r="AM33" i="19"/>
  <c r="AL33" i="19"/>
  <c r="AK33" i="19"/>
  <c r="AJ33" i="19"/>
  <c r="AI33" i="19"/>
  <c r="AH33" i="19"/>
  <c r="AG33" i="19"/>
  <c r="AF33" i="19"/>
  <c r="AE33" i="19"/>
  <c r="AD33" i="19"/>
  <c r="AC33" i="19"/>
  <c r="Z33" i="19"/>
  <c r="W33" i="19"/>
  <c r="V33" i="19"/>
  <c r="U33" i="19"/>
  <c r="CM32" i="19"/>
  <c r="CL32" i="19"/>
  <c r="CK32" i="19"/>
  <c r="CJ32" i="19"/>
  <c r="CI32" i="19"/>
  <c r="CH32" i="19"/>
  <c r="CG32" i="19"/>
  <c r="CF32" i="19"/>
  <c r="CE32" i="19"/>
  <c r="CD32" i="19"/>
  <c r="CC32" i="19"/>
  <c r="CB32" i="19"/>
  <c r="CA32" i="19"/>
  <c r="BZ32" i="19"/>
  <c r="BY32" i="19"/>
  <c r="BX32" i="19"/>
  <c r="BV32" i="19"/>
  <c r="BU32" i="19"/>
  <c r="BS32" i="19"/>
  <c r="BR32" i="19"/>
  <c r="BQ32" i="19"/>
  <c r="BP32" i="19"/>
  <c r="BO32" i="19"/>
  <c r="BN32" i="19"/>
  <c r="BM32" i="19"/>
  <c r="BL32" i="19"/>
  <c r="AM32" i="19"/>
  <c r="AL32" i="19"/>
  <c r="AK32" i="19"/>
  <c r="AJ32" i="19"/>
  <c r="AI32" i="19"/>
  <c r="AH32" i="19"/>
  <c r="AG32" i="19"/>
  <c r="AF32" i="19"/>
  <c r="AE32" i="19"/>
  <c r="AD32" i="19"/>
  <c r="AC32" i="19"/>
  <c r="Z32" i="19"/>
  <c r="W32" i="19"/>
  <c r="V32" i="19"/>
  <c r="U32" i="19"/>
  <c r="CM31" i="19"/>
  <c r="CL31" i="19"/>
  <c r="CK31" i="19"/>
  <c r="CJ31" i="19"/>
  <c r="CI31" i="19"/>
  <c r="CH31" i="19"/>
  <c r="CG31" i="19"/>
  <c r="CF31" i="19"/>
  <c r="CE31" i="19"/>
  <c r="CD31" i="19"/>
  <c r="CC31" i="19"/>
  <c r="CB31" i="19"/>
  <c r="CA31" i="19"/>
  <c r="BZ31" i="19"/>
  <c r="BY31" i="19"/>
  <c r="BX31" i="19"/>
  <c r="BV31" i="19"/>
  <c r="BU31" i="19"/>
  <c r="BS31" i="19"/>
  <c r="BR31" i="19"/>
  <c r="BQ31" i="19"/>
  <c r="BP31" i="19"/>
  <c r="BO31" i="19"/>
  <c r="BN31" i="19"/>
  <c r="BM31" i="19"/>
  <c r="BL31" i="19"/>
  <c r="AM31" i="19"/>
  <c r="AL31" i="19"/>
  <c r="AK31" i="19"/>
  <c r="AJ31" i="19"/>
  <c r="AI31" i="19"/>
  <c r="AH31" i="19"/>
  <c r="AG31" i="19"/>
  <c r="AF31" i="19"/>
  <c r="AE31" i="19"/>
  <c r="AD31" i="19"/>
  <c r="AC31" i="19"/>
  <c r="Z31" i="19"/>
  <c r="W31" i="19"/>
  <c r="V31" i="19"/>
  <c r="U31" i="19"/>
  <c r="CM30" i="19"/>
  <c r="CL30" i="19"/>
  <c r="CK30" i="19"/>
  <c r="CJ30" i="19"/>
  <c r="CI30" i="19"/>
  <c r="CH30" i="19"/>
  <c r="CG30" i="19"/>
  <c r="CF30" i="19"/>
  <c r="CE30" i="19"/>
  <c r="CD30" i="19"/>
  <c r="CC30" i="19"/>
  <c r="CB30" i="19"/>
  <c r="CA30" i="19"/>
  <c r="BZ30" i="19"/>
  <c r="BY30" i="19"/>
  <c r="BX30" i="19"/>
  <c r="BV30" i="19"/>
  <c r="BU30" i="19"/>
  <c r="BS30" i="19"/>
  <c r="BR30" i="19"/>
  <c r="BQ30" i="19"/>
  <c r="BP30" i="19"/>
  <c r="BO30" i="19"/>
  <c r="BN30" i="19"/>
  <c r="BM30" i="19"/>
  <c r="BL30" i="19"/>
  <c r="AM30" i="19"/>
  <c r="AL30" i="19"/>
  <c r="AK30" i="19"/>
  <c r="AJ30" i="19"/>
  <c r="AI30" i="19"/>
  <c r="AH30" i="19"/>
  <c r="AG30" i="19"/>
  <c r="AF30" i="19"/>
  <c r="AE30" i="19"/>
  <c r="AD30" i="19"/>
  <c r="AC30" i="19"/>
  <c r="Z30" i="19"/>
  <c r="W30" i="19"/>
  <c r="V30" i="19"/>
  <c r="U30" i="19"/>
  <c r="CM29" i="19"/>
  <c r="CL29" i="19"/>
  <c r="CK29" i="19"/>
  <c r="CJ29" i="19"/>
  <c r="CI29" i="19"/>
  <c r="CH29" i="19"/>
  <c r="CG29" i="19"/>
  <c r="CF29" i="19"/>
  <c r="CE29" i="19"/>
  <c r="CD29" i="19"/>
  <c r="CC29" i="19"/>
  <c r="CB29" i="19"/>
  <c r="CA29" i="19"/>
  <c r="BZ29" i="19"/>
  <c r="BY29" i="19"/>
  <c r="BX29" i="19"/>
  <c r="BV29" i="19"/>
  <c r="BU29" i="19"/>
  <c r="BS29" i="19"/>
  <c r="BR29" i="19"/>
  <c r="BQ29" i="19"/>
  <c r="BP29" i="19"/>
  <c r="BO29" i="19"/>
  <c r="BN29" i="19"/>
  <c r="BM29" i="19"/>
  <c r="BL29" i="19"/>
  <c r="AM29" i="19"/>
  <c r="AL29" i="19"/>
  <c r="AK29" i="19"/>
  <c r="AJ29" i="19"/>
  <c r="AI29" i="19"/>
  <c r="AH29" i="19"/>
  <c r="AG29" i="19"/>
  <c r="AF29" i="19"/>
  <c r="AE29" i="19"/>
  <c r="AD29" i="19"/>
  <c r="AC29" i="19"/>
  <c r="Z29" i="19"/>
  <c r="W29" i="19"/>
  <c r="V29" i="19"/>
  <c r="U29" i="19"/>
  <c r="CM28" i="19"/>
  <c r="CL28" i="19"/>
  <c r="CK28" i="19"/>
  <c r="CJ28" i="19"/>
  <c r="CI28" i="19"/>
  <c r="CH28" i="19"/>
  <c r="CG28" i="19"/>
  <c r="CF28" i="19"/>
  <c r="CE28" i="19"/>
  <c r="CD28" i="19"/>
  <c r="CC28" i="19"/>
  <c r="CB28" i="19"/>
  <c r="CA28" i="19"/>
  <c r="BZ28" i="19"/>
  <c r="BY28" i="19"/>
  <c r="BX28" i="19"/>
  <c r="BV28" i="19"/>
  <c r="BU28" i="19"/>
  <c r="BS28" i="19"/>
  <c r="BR28" i="19"/>
  <c r="BQ28" i="19"/>
  <c r="BP28" i="19"/>
  <c r="BO28" i="19"/>
  <c r="BN28" i="19"/>
  <c r="BM28" i="19"/>
  <c r="BL28" i="19"/>
  <c r="AM28" i="19"/>
  <c r="AL28" i="19"/>
  <c r="AK28" i="19"/>
  <c r="AJ28" i="19"/>
  <c r="AI28" i="19"/>
  <c r="AH28" i="19"/>
  <c r="AG28" i="19"/>
  <c r="AF28" i="19"/>
  <c r="AE28" i="19"/>
  <c r="AD28" i="19"/>
  <c r="AC28" i="19"/>
  <c r="Z28" i="19"/>
  <c r="W28" i="19"/>
  <c r="V28" i="19"/>
  <c r="U28" i="19"/>
  <c r="CM27" i="19"/>
  <c r="CL27" i="19"/>
  <c r="CK27" i="19"/>
  <c r="CJ27" i="19"/>
  <c r="CI27" i="19"/>
  <c r="CH27" i="19"/>
  <c r="CG27" i="19"/>
  <c r="CF27" i="19"/>
  <c r="CE27" i="19"/>
  <c r="CD27" i="19"/>
  <c r="CC27" i="19"/>
  <c r="CB27" i="19"/>
  <c r="CA27" i="19"/>
  <c r="BZ27" i="19"/>
  <c r="BY27" i="19"/>
  <c r="BX27" i="19"/>
  <c r="BV27" i="19"/>
  <c r="BU27" i="19"/>
  <c r="BS27" i="19"/>
  <c r="BR27" i="19"/>
  <c r="BQ27" i="19"/>
  <c r="BP27" i="19"/>
  <c r="BO27" i="19"/>
  <c r="BN27" i="19"/>
  <c r="BM27" i="19"/>
  <c r="BL27" i="19"/>
  <c r="AM27" i="19"/>
  <c r="AL27" i="19"/>
  <c r="AK27" i="19"/>
  <c r="AJ27" i="19"/>
  <c r="AI27" i="19"/>
  <c r="AH27" i="19"/>
  <c r="AG27" i="19"/>
  <c r="AF27" i="19"/>
  <c r="AE27" i="19"/>
  <c r="AD27" i="19"/>
  <c r="AC27" i="19"/>
  <c r="Z27" i="19"/>
  <c r="W27" i="19"/>
  <c r="V27" i="19"/>
  <c r="U27" i="19"/>
  <c r="CM26" i="19"/>
  <c r="CL26" i="19"/>
  <c r="CK26" i="19"/>
  <c r="CJ26" i="19"/>
  <c r="CI26" i="19"/>
  <c r="CH26" i="19"/>
  <c r="CG26" i="19"/>
  <c r="CF26" i="19"/>
  <c r="CE26" i="19"/>
  <c r="CD26" i="19"/>
  <c r="CC26" i="19"/>
  <c r="CB26" i="19"/>
  <c r="CA26" i="19"/>
  <c r="BZ26" i="19"/>
  <c r="BY26" i="19"/>
  <c r="BX26" i="19"/>
  <c r="BV26" i="19"/>
  <c r="BU26" i="19"/>
  <c r="BS26" i="19"/>
  <c r="BR26" i="19"/>
  <c r="BQ26" i="19"/>
  <c r="BP26" i="19"/>
  <c r="BO26" i="19"/>
  <c r="BN26" i="19"/>
  <c r="BM26" i="19"/>
  <c r="BL26" i="19"/>
  <c r="AM26" i="19"/>
  <c r="AL26" i="19"/>
  <c r="AK26" i="19"/>
  <c r="AJ26" i="19"/>
  <c r="AI26" i="19"/>
  <c r="AH26" i="19"/>
  <c r="AG26" i="19"/>
  <c r="AF26" i="19"/>
  <c r="AE26" i="19"/>
  <c r="AD26" i="19"/>
  <c r="AC26" i="19"/>
  <c r="Z26" i="19"/>
  <c r="Z7" i="19" s="1"/>
  <c r="W26" i="19"/>
  <c r="V26" i="19"/>
  <c r="U26" i="19"/>
  <c r="BM7" i="19" l="1"/>
  <c r="L1" i="19"/>
  <c r="M42" i="20"/>
  <c r="M32" i="20"/>
  <c r="M39" i="20"/>
  <c r="M37" i="20"/>
  <c r="M25" i="20"/>
  <c r="M31" i="20"/>
  <c r="M41" i="20"/>
  <c r="M40" i="20"/>
  <c r="M13" i="20"/>
  <c r="M19" i="20"/>
  <c r="M12" i="20"/>
  <c r="M24" i="20"/>
  <c r="M20" i="20"/>
  <c r="M29" i="20"/>
  <c r="M33" i="20"/>
  <c r="M14" i="20"/>
  <c r="M28" i="20"/>
  <c r="M38" i="20"/>
  <c r="M35" i="20"/>
  <c r="M18" i="20"/>
  <c r="M16" i="20"/>
  <c r="M22" i="20"/>
  <c r="M21" i="20"/>
  <c r="M36" i="20"/>
  <c r="M26" i="20"/>
  <c r="M23" i="20"/>
  <c r="M27" i="20"/>
  <c r="M30" i="20"/>
  <c r="M34" i="20"/>
  <c r="M17" i="20"/>
  <c r="M10" i="20"/>
  <c r="M11" i="20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D48" i="24"/>
  <c r="A49" i="24"/>
  <c r="A50" i="24"/>
  <c r="A51" i="24"/>
  <c r="A52" i="24"/>
  <c r="A53" i="24"/>
  <c r="A54" i="24"/>
  <c r="A55" i="24"/>
  <c r="A56" i="24"/>
  <c r="A48" i="24"/>
  <c r="B49" i="24"/>
  <c r="B50" i="24"/>
  <c r="B51" i="24"/>
  <c r="B52" i="24"/>
  <c r="B53" i="24"/>
  <c r="B54" i="24"/>
  <c r="B55" i="24"/>
  <c r="B56" i="24"/>
  <c r="B48" i="24"/>
  <c r="A44" i="24"/>
  <c r="A45" i="24"/>
  <c r="A43" i="24"/>
  <c r="B44" i="24"/>
  <c r="B45" i="24"/>
  <c r="B43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D43" i="24"/>
  <c r="D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D39" i="24"/>
  <c r="B40" i="24"/>
  <c r="B41" i="24"/>
  <c r="B39" i="24"/>
  <c r="A40" i="24"/>
  <c r="A41" i="24"/>
  <c r="A39" i="24"/>
  <c r="O40" i="20" l="1"/>
  <c r="N40" i="20"/>
  <c r="O21" i="20"/>
  <c r="N21" i="20"/>
  <c r="O41" i="20"/>
  <c r="N41" i="20"/>
  <c r="O11" i="20"/>
  <c r="N11" i="20"/>
  <c r="O17" i="20"/>
  <c r="N17" i="20"/>
  <c r="O22" i="20"/>
  <c r="N22" i="20"/>
  <c r="O29" i="20"/>
  <c r="N29" i="20"/>
  <c r="O31" i="20"/>
  <c r="N31" i="20"/>
  <c r="N10" i="20"/>
  <c r="O10" i="20"/>
  <c r="O34" i="20"/>
  <c r="N34" i="20"/>
  <c r="O16" i="20"/>
  <c r="N16" i="20"/>
  <c r="O20" i="20"/>
  <c r="N20" i="20"/>
  <c r="O25" i="20"/>
  <c r="N25" i="20"/>
  <c r="O18" i="20"/>
  <c r="N18" i="20"/>
  <c r="O24" i="20"/>
  <c r="N24" i="20"/>
  <c r="O37" i="20"/>
  <c r="N37" i="20"/>
  <c r="O14" i="20"/>
  <c r="N14" i="20"/>
  <c r="N27" i="20"/>
  <c r="O27" i="20"/>
  <c r="N35" i="20"/>
  <c r="O35" i="20"/>
  <c r="O12" i="20"/>
  <c r="N12" i="20"/>
  <c r="O39" i="20"/>
  <c r="N39" i="20"/>
  <c r="O33" i="20"/>
  <c r="N33" i="20"/>
  <c r="O23" i="20"/>
  <c r="N23" i="20"/>
  <c r="O38" i="20"/>
  <c r="N38" i="20"/>
  <c r="N19" i="20"/>
  <c r="O19" i="20"/>
  <c r="O32" i="20"/>
  <c r="N32" i="20"/>
  <c r="O36" i="20"/>
  <c r="N36" i="20"/>
  <c r="O30" i="20"/>
  <c r="N30" i="20"/>
  <c r="O26" i="20"/>
  <c r="N26" i="20"/>
  <c r="O28" i="20"/>
  <c r="N28" i="20"/>
  <c r="O13" i="20"/>
  <c r="N13" i="20"/>
  <c r="O42" i="20"/>
  <c r="N42" i="20"/>
  <c r="V49" i="24"/>
  <c r="W49" i="24" s="1"/>
  <c r="V50" i="24"/>
  <c r="W50" i="24" s="1"/>
  <c r="V51" i="24"/>
  <c r="W51" i="24" s="1"/>
  <c r="V52" i="24"/>
  <c r="W52" i="24" s="1"/>
  <c r="V53" i="24"/>
  <c r="W53" i="24" s="1"/>
  <c r="V54" i="24"/>
  <c r="W54" i="24" s="1"/>
  <c r="V55" i="24"/>
  <c r="W55" i="24" s="1"/>
  <c r="V56" i="24"/>
  <c r="W56" i="24" s="1"/>
  <c r="V48" i="24"/>
  <c r="W48" i="24" s="1"/>
  <c r="V44" i="24"/>
  <c r="W44" i="24" s="1"/>
  <c r="V45" i="24"/>
  <c r="W45" i="24" s="1"/>
  <c r="V43" i="24"/>
  <c r="W43" i="24" s="1"/>
  <c r="V40" i="24"/>
  <c r="W40" i="24" s="1"/>
  <c r="V41" i="24"/>
  <c r="W41" i="24" s="1"/>
  <c r="V39" i="24"/>
  <c r="W39" i="24" s="1"/>
  <c r="O8" i="20" l="1"/>
  <c r="D8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D14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D24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D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D7" i="24"/>
  <c r="A8" i="24"/>
  <c r="B8" i="24"/>
  <c r="A9" i="24"/>
  <c r="B9" i="24"/>
  <c r="A10" i="24"/>
  <c r="B10" i="24"/>
  <c r="A11" i="24"/>
  <c r="B11" i="24"/>
  <c r="A12" i="24"/>
  <c r="B12" i="24"/>
  <c r="A13" i="24"/>
  <c r="B13" i="24"/>
  <c r="A14" i="24"/>
  <c r="B14" i="24"/>
  <c r="A15" i="24"/>
  <c r="B15" i="24"/>
  <c r="A16" i="24"/>
  <c r="B16" i="24"/>
  <c r="A17" i="24"/>
  <c r="B17" i="24"/>
  <c r="A18" i="24"/>
  <c r="B18" i="24"/>
  <c r="A19" i="24"/>
  <c r="B19" i="24"/>
  <c r="A20" i="24"/>
  <c r="B20" i="24"/>
  <c r="A21" i="24"/>
  <c r="B21" i="24"/>
  <c r="A22" i="24"/>
  <c r="B22" i="24"/>
  <c r="A23" i="24"/>
  <c r="B23" i="24"/>
  <c r="A24" i="24"/>
  <c r="B24" i="24"/>
  <c r="A25" i="24"/>
  <c r="B25" i="24"/>
  <c r="A26" i="24"/>
  <c r="B26" i="24"/>
  <c r="A27" i="24"/>
  <c r="B27" i="24"/>
  <c r="A28" i="24"/>
  <c r="B28" i="24"/>
  <c r="A29" i="24"/>
  <c r="B29" i="24"/>
  <c r="A30" i="24"/>
  <c r="B30" i="24"/>
  <c r="A33" i="24"/>
  <c r="B33" i="24"/>
  <c r="A34" i="24"/>
  <c r="B34" i="24"/>
  <c r="A35" i="24"/>
  <c r="B35" i="24"/>
  <c r="A36" i="24"/>
  <c r="B36" i="24"/>
  <c r="A37" i="24"/>
  <c r="B37" i="24"/>
  <c r="A38" i="24"/>
  <c r="B38" i="24"/>
  <c r="A42" i="24"/>
  <c r="B42" i="24"/>
  <c r="A46" i="24"/>
  <c r="B46" i="24"/>
  <c r="A47" i="24"/>
  <c r="B47" i="24"/>
  <c r="A57" i="24"/>
  <c r="B57" i="24"/>
  <c r="B7" i="24"/>
  <c r="A7" i="24"/>
  <c r="V7" i="24" l="1"/>
  <c r="V8" i="24"/>
  <c r="W8" i="24" s="1"/>
  <c r="V9" i="24"/>
  <c r="W9" i="24" s="1"/>
  <c r="V10" i="24"/>
  <c r="W10" i="24" s="1"/>
  <c r="V11" i="24"/>
  <c r="W11" i="24" s="1"/>
  <c r="V12" i="24"/>
  <c r="W12" i="24" s="1"/>
  <c r="V13" i="24"/>
  <c r="W13" i="24" s="1"/>
  <c r="V14" i="24"/>
  <c r="W14" i="24" s="1"/>
  <c r="V15" i="24"/>
  <c r="W15" i="24" s="1"/>
  <c r="V16" i="24"/>
  <c r="W16" i="24" s="1"/>
  <c r="V17" i="24"/>
  <c r="W17" i="24" s="1"/>
  <c r="V18" i="24"/>
  <c r="V19" i="24"/>
  <c r="W19" i="24" s="1"/>
  <c r="V20" i="24"/>
  <c r="W20" i="24" s="1"/>
  <c r="V21" i="24"/>
  <c r="W21" i="24" s="1"/>
  <c r="V22" i="24"/>
  <c r="W22" i="24" s="1"/>
  <c r="V23" i="24"/>
  <c r="W23" i="24" s="1"/>
  <c r="V24" i="24"/>
  <c r="W24" i="24" s="1"/>
  <c r="V25" i="24"/>
  <c r="W25" i="24" s="1"/>
  <c r="V26" i="24"/>
  <c r="W26" i="24" s="1"/>
  <c r="V27" i="24"/>
  <c r="W27" i="24" s="1"/>
  <c r="V28" i="24"/>
  <c r="V29" i="24"/>
  <c r="W29" i="24" s="1"/>
  <c r="V30" i="24"/>
  <c r="W30" i="24" s="1"/>
  <c r="V33" i="24"/>
  <c r="W33" i="24" s="1"/>
  <c r="V34" i="24"/>
  <c r="W34" i="24" s="1"/>
  <c r="V35" i="24"/>
  <c r="W35" i="24" s="1"/>
  <c r="V36" i="24"/>
  <c r="W36" i="24" s="1"/>
  <c r="V37" i="24"/>
  <c r="W37" i="24" s="1"/>
  <c r="V38" i="24"/>
  <c r="W38" i="24" s="1"/>
  <c r="V42" i="24"/>
  <c r="V46" i="24"/>
  <c r="V47" i="24"/>
  <c r="W47" i="24" s="1"/>
  <c r="V57" i="24"/>
  <c r="W57" i="24" s="1"/>
  <c r="X47" i="24" l="1"/>
  <c r="W28" i="24"/>
  <c r="V5" i="24"/>
  <c r="I2" i="24" s="1"/>
  <c r="W18" i="24"/>
  <c r="X18" i="24"/>
  <c r="W42" i="24"/>
  <c r="X42" i="24"/>
  <c r="W46" i="24"/>
  <c r="X46" i="24"/>
  <c r="X37" i="24"/>
  <c r="X44" i="24"/>
  <c r="X41" i="24"/>
  <c r="X39" i="24"/>
  <c r="X53" i="24"/>
  <c r="X45" i="24"/>
  <c r="X50" i="24"/>
  <c r="X51" i="24"/>
  <c r="X40" i="24"/>
  <c r="X56" i="24"/>
  <c r="X55" i="24"/>
  <c r="X54" i="24"/>
  <c r="X49" i="24"/>
  <c r="X43" i="24"/>
  <c r="X52" i="24"/>
  <c r="X48" i="24"/>
  <c r="X12" i="24"/>
  <c r="X22" i="24"/>
  <c r="X19" i="24"/>
  <c r="X21" i="24"/>
  <c r="X57" i="24"/>
  <c r="X13" i="24"/>
  <c r="X25" i="24"/>
  <c r="X33" i="24"/>
  <c r="X36" i="24"/>
  <c r="X11" i="24"/>
  <c r="X10" i="24"/>
  <c r="X27" i="24"/>
  <c r="X14" i="24"/>
  <c r="X17" i="24"/>
  <c r="X38" i="24"/>
  <c r="X15" i="24"/>
  <c r="X20" i="24"/>
  <c r="X16" i="24"/>
  <c r="X23" i="24"/>
  <c r="X35" i="24"/>
  <c r="X34" i="24"/>
  <c r="X24" i="24"/>
  <c r="X26" i="24"/>
  <c r="X8" i="24"/>
  <c r="X30" i="24"/>
  <c r="X9" i="24"/>
  <c r="W7" i="24"/>
  <c r="X7" i="24"/>
  <c r="X28" i="24"/>
  <c r="X29" i="24"/>
  <c r="X5" i="24" l="1"/>
  <c r="W5" i="24"/>
  <c r="D8" i="20"/>
  <c r="E8" i="20"/>
  <c r="F8" i="20"/>
  <c r="G8" i="20"/>
  <c r="H8" i="20"/>
  <c r="I8" i="20"/>
  <c r="J8" i="20"/>
  <c r="K8" i="20"/>
  <c r="L8" i="20"/>
  <c r="C8" i="20" l="1"/>
  <c r="H2" i="20"/>
  <c r="N8" i="20"/>
  <c r="M8" i="20" l="1"/>
  <c r="G16" i="11"/>
  <c r="W2" i="19"/>
  <c r="I17" i="11" s="1"/>
  <c r="BX7" i="5" l="1"/>
  <c r="E30" i="11" s="1"/>
  <c r="CM25" i="19" l="1"/>
  <c r="CM7" i="19" s="1"/>
  <c r="CL25" i="19"/>
  <c r="CL7" i="19" s="1"/>
  <c r="CK25" i="19"/>
  <c r="CK7" i="19" s="1"/>
  <c r="CJ25" i="19"/>
  <c r="CJ7" i="19" s="1"/>
  <c r="CI25" i="19"/>
  <c r="CI7" i="19" s="1"/>
  <c r="CH25" i="19"/>
  <c r="CH7" i="19" s="1"/>
  <c r="CG25" i="19"/>
  <c r="CG7" i="19" s="1"/>
  <c r="CF25" i="19"/>
  <c r="CF7" i="19" s="1"/>
  <c r="CE25" i="19"/>
  <c r="CE7" i="19" s="1"/>
  <c r="CD25" i="19"/>
  <c r="CD7" i="19" s="1"/>
  <c r="CC25" i="19"/>
  <c r="CC7" i="19" s="1"/>
  <c r="CB25" i="19"/>
  <c r="CB7" i="19" s="1"/>
  <c r="CA25" i="19"/>
  <c r="CA7" i="19" s="1"/>
  <c r="BZ25" i="19"/>
  <c r="BZ7" i="19" s="1"/>
  <c r="BY25" i="19"/>
  <c r="BY7" i="19" s="1"/>
  <c r="BX25" i="19"/>
  <c r="BX7" i="19" s="1"/>
  <c r="BV25" i="19"/>
  <c r="BV7" i="19" s="1"/>
  <c r="BU25" i="19"/>
  <c r="BU7" i="19" s="1"/>
  <c r="BS25" i="19"/>
  <c r="BS7" i="19" s="1"/>
  <c r="BR25" i="19"/>
  <c r="BR7" i="19" s="1"/>
  <c r="BQ25" i="19"/>
  <c r="BQ7" i="19" s="1"/>
  <c r="BP25" i="19"/>
  <c r="BP7" i="19" s="1"/>
  <c r="BO25" i="19"/>
  <c r="BO7" i="19" s="1"/>
  <c r="BN25" i="19"/>
  <c r="BN7" i="19" s="1"/>
  <c r="BL25" i="19"/>
  <c r="BL7" i="19" s="1"/>
  <c r="AE25" i="19"/>
  <c r="AM25" i="19"/>
  <c r="T7" i="19" s="1"/>
  <c r="AL25" i="19"/>
  <c r="AK25" i="19"/>
  <c r="AJ25" i="19"/>
  <c r="AI25" i="19"/>
  <c r="AH25" i="19"/>
  <c r="AG25" i="19"/>
  <c r="AF25" i="19"/>
  <c r="AD25" i="19"/>
  <c r="K7" i="19" s="1"/>
  <c r="AC25" i="19"/>
  <c r="L3" i="19" s="1"/>
  <c r="J2" i="20" s="1"/>
  <c r="R7" i="19" l="1"/>
  <c r="N27" i="11" s="1"/>
  <c r="H27" i="11"/>
  <c r="P7" i="19"/>
  <c r="S7" i="19"/>
  <c r="O27" i="11" s="1"/>
  <c r="Q7" i="19"/>
  <c r="L27" i="11" s="1"/>
  <c r="O7" i="19"/>
  <c r="G27" i="11" s="1"/>
  <c r="E27" i="11"/>
  <c r="M7" i="19"/>
  <c r="L7" i="19"/>
  <c r="D27" i="11" s="1"/>
  <c r="N7" i="19"/>
  <c r="F27" i="11" s="1"/>
  <c r="C27" i="11"/>
  <c r="W27" i="11"/>
  <c r="C33" i="11"/>
  <c r="G33" i="11"/>
  <c r="I33" i="11"/>
  <c r="J33" i="11"/>
  <c r="E33" i="11"/>
  <c r="D45" i="11"/>
  <c r="E45" i="11"/>
  <c r="D33" i="11"/>
  <c r="G45" i="11"/>
  <c r="I45" i="11"/>
  <c r="O45" i="11"/>
  <c r="BP7" i="5"/>
  <c r="F39" i="11" s="1"/>
  <c r="CF7" i="5"/>
  <c r="BT7" i="5"/>
  <c r="J39" i="11" s="1"/>
  <c r="CD7" i="5"/>
  <c r="BZ7" i="5"/>
  <c r="BS7" i="5"/>
  <c r="I39" i="11" s="1"/>
  <c r="BW7" i="5"/>
  <c r="CC7" i="5"/>
  <c r="BQ7" i="5"/>
  <c r="G39" i="11" s="1"/>
  <c r="CB7" i="5"/>
  <c r="BO7" i="5"/>
  <c r="E39" i="11" s="1"/>
  <c r="CA7" i="5"/>
  <c r="BN7" i="5"/>
  <c r="D39" i="11" s="1"/>
  <c r="BM7" i="5"/>
  <c r="C39" i="11" s="1"/>
  <c r="CE7" i="5"/>
  <c r="BR7" i="5"/>
  <c r="H39" i="11" s="1"/>
  <c r="BV7" i="5"/>
  <c r="CG7" i="5"/>
  <c r="F33" i="11"/>
  <c r="H33" i="11"/>
  <c r="F45" i="11" l="1"/>
  <c r="D30" i="11"/>
  <c r="M45" i="11"/>
  <c r="L45" i="11"/>
  <c r="Q45" i="11"/>
  <c r="J45" i="11"/>
  <c r="H45" i="11"/>
  <c r="C45" i="11"/>
  <c r="K45" i="11"/>
  <c r="C30" i="11"/>
  <c r="U7" i="19"/>
  <c r="M2" i="24" l="1"/>
  <c r="F16" i="11"/>
  <c r="V25" i="19"/>
  <c r="K17" i="11" l="1"/>
  <c r="G17" i="11"/>
  <c r="G20" i="11" s="1"/>
  <c r="F17" i="11" l="1"/>
  <c r="F20" i="11" s="1"/>
  <c r="W25" i="19" l="1"/>
  <c r="E17" i="11" l="1"/>
  <c r="AE3" i="5" l="1"/>
  <c r="I16" i="11" s="1"/>
  <c r="I20" i="11" s="1"/>
  <c r="K16" i="11" l="1"/>
  <c r="D21" i="11" l="1"/>
  <c r="G21" i="11" l="1"/>
  <c r="G22" i="11" s="1"/>
  <c r="F23" i="11" s="1"/>
  <c r="E16" i="11"/>
  <c r="E20" i="11" s="1"/>
  <c r="BG8" i="5" l="1"/>
  <c r="C48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<sst xmlns="http://schemas.openxmlformats.org/spreadsheetml/2006/main" count="1945" uniqueCount="527">
  <si>
    <t>Price without VAT</t>
  </si>
  <si>
    <t>black</t>
  </si>
  <si>
    <t>white</t>
  </si>
  <si>
    <t>blue</t>
  </si>
  <si>
    <t xml:space="preserve">Sum </t>
  </si>
  <si>
    <t>kg</t>
  </si>
  <si>
    <t>sum kg</t>
  </si>
  <si>
    <t>Sum Price without VAT</t>
  </si>
  <si>
    <t>EUR</t>
  </si>
  <si>
    <t>NEW</t>
  </si>
  <si>
    <t>red</t>
  </si>
  <si>
    <t>SUM</t>
  </si>
  <si>
    <t>ordered</t>
  </si>
  <si>
    <t>pink</t>
  </si>
  <si>
    <t>gray</t>
  </si>
  <si>
    <t>greenn</t>
  </si>
  <si>
    <t>izdelek</t>
  </si>
  <si>
    <t>purple</t>
  </si>
  <si>
    <t>oragne</t>
  </si>
  <si>
    <t>sum set</t>
  </si>
  <si>
    <t>sets</t>
  </si>
  <si>
    <t>360LINE D.O.O.</t>
  </si>
  <si>
    <t>VAT: SI32177330</t>
  </si>
  <si>
    <t>DISCOUNT</t>
  </si>
  <si>
    <t>%</t>
  </si>
  <si>
    <t>Sum pieces</t>
  </si>
  <si>
    <t>SUM including vat</t>
  </si>
  <si>
    <t>Yes</t>
  </si>
  <si>
    <t>yellow</t>
  </si>
  <si>
    <t>L</t>
  </si>
  <si>
    <t>WHITE</t>
  </si>
  <si>
    <t>10cm CUBE symbol for sizing is representing GRP material</t>
  </si>
  <si>
    <t>Date:</t>
  </si>
  <si>
    <t>Name:</t>
  </si>
  <si>
    <t>Signature:</t>
  </si>
  <si>
    <t>Customer:</t>
  </si>
  <si>
    <t>BAČ 49A</t>
  </si>
  <si>
    <t xml:space="preserve">SI-6253 KNEŽAK </t>
  </si>
  <si>
    <t>Delivery address: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</si>
  <si>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</si>
  <si>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</si>
  <si>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</si>
  <si>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</si>
  <si>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</si>
  <si>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</si>
  <si>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</si>
  <si>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DT</t>
  </si>
  <si>
    <t>mint</t>
  </si>
  <si>
    <t>deep rose</t>
  </si>
  <si>
    <t>CUSTOMER:</t>
  </si>
  <si>
    <t>SUM:</t>
  </si>
  <si>
    <t>Production quota pet set</t>
  </si>
  <si>
    <t xml:space="preserve">Ordered production quota </t>
  </si>
  <si>
    <t>sum kos</t>
  </si>
  <si>
    <t>sum kos norma</t>
  </si>
  <si>
    <t>norma</t>
  </si>
  <si>
    <t>DEEP ORANGE</t>
  </si>
  <si>
    <t>SUM sets</t>
  </si>
  <si>
    <t xml:space="preserve">Sum pcs. by colour: </t>
  </si>
  <si>
    <t>Sum kg</t>
  </si>
  <si>
    <t>40,5x32x7 cm</t>
  </si>
  <si>
    <t>42,5x34,5x7,5 cm</t>
  </si>
  <si>
    <t>39x31x8,5 cm</t>
  </si>
  <si>
    <t>41x28,5x7 cm</t>
  </si>
  <si>
    <t>50x40x8,5 cm</t>
  </si>
  <si>
    <t>56,5x41x7 cm</t>
  </si>
  <si>
    <t>59,5x56x9,5 cm</t>
  </si>
  <si>
    <t>91x69,5x13,5 cm</t>
  </si>
  <si>
    <t>123,5x83,5x15 cm</t>
  </si>
  <si>
    <t>XL</t>
  </si>
  <si>
    <t>2XL</t>
  </si>
  <si>
    <t xml:space="preserve">37,5x29x8 cm </t>
  </si>
  <si>
    <t>38x25x10 cm</t>
  </si>
  <si>
    <t>50x237x13 cm</t>
  </si>
  <si>
    <t>45x40x17 cm</t>
  </si>
  <si>
    <t>51x46x21 cm</t>
  </si>
  <si>
    <t>67x52x28 cm</t>
  </si>
  <si>
    <t>39x31x11 cm</t>
  </si>
  <si>
    <t>46x26,5x12,5 cm</t>
  </si>
  <si>
    <t>50x34x14 cm</t>
  </si>
  <si>
    <t>45x37x14 cm</t>
  </si>
  <si>
    <t>44x38x13 cm</t>
  </si>
  <si>
    <t>60x51x22 cm</t>
  </si>
  <si>
    <t>21x16x4 cm, 21,5x17,5x2,5 cm, 
23,5x18x3,5 cm, 28,5x18,5x4,5 cm</t>
  </si>
  <si>
    <t>screws
50 mm</t>
  </si>
  <si>
    <t>screws
70 mm</t>
  </si>
  <si>
    <t>screws
longer mm</t>
  </si>
  <si>
    <t>NEO-1PU</t>
  </si>
  <si>
    <t>NEO-3PU</t>
  </si>
  <si>
    <t>NEO-8PU</t>
  </si>
  <si>
    <t>NEO-10PU</t>
  </si>
  <si>
    <t>NEO-13PU</t>
  </si>
  <si>
    <t>NEO-18PU</t>
  </si>
  <si>
    <t>NEO-20PU</t>
  </si>
  <si>
    <t>NEO-22PU</t>
  </si>
  <si>
    <t>NEO-24PU</t>
  </si>
  <si>
    <t>NEO-26PU</t>
  </si>
  <si>
    <t>NEO-28PU</t>
  </si>
  <si>
    <t>NEO-30PU</t>
  </si>
  <si>
    <t>NEO-32PU</t>
  </si>
  <si>
    <t>NEO-34PU</t>
  </si>
  <si>
    <t>NEO-36PU</t>
  </si>
  <si>
    <t>NEO-38PU</t>
  </si>
  <si>
    <t>M</t>
  </si>
  <si>
    <t>S</t>
  </si>
  <si>
    <t>sloper</t>
  </si>
  <si>
    <t>jug</t>
  </si>
  <si>
    <t>edge</t>
  </si>
  <si>
    <t>incut</t>
  </si>
  <si>
    <t>10cm BALL symbol for sizing is representing PU material</t>
  </si>
  <si>
    <t>NEO PU</t>
  </si>
  <si>
    <t>NEO GRP</t>
  </si>
  <si>
    <t>kosi/set</t>
  </si>
  <si>
    <t>ID</t>
  </si>
  <si>
    <t>TYPE</t>
  </si>
  <si>
    <t>SIZE</t>
  </si>
  <si>
    <t>PCS. IN SET</t>
  </si>
  <si>
    <t>FIXING</t>
  </si>
  <si>
    <t>PRICE WITHOUT VAT</t>
  </si>
  <si>
    <t>DIMENSIONS</t>
  </si>
  <si>
    <t>SUM of pcs.</t>
  </si>
  <si>
    <t>50mm</t>
  </si>
  <si>
    <t>70mm</t>
  </si>
  <si>
    <t>30mm</t>
  </si>
  <si>
    <t>40mm</t>
  </si>
  <si>
    <t>120mm</t>
  </si>
  <si>
    <t xml:space="preserve"> 200mm</t>
  </si>
  <si>
    <t>bolt 30</t>
  </si>
  <si>
    <t>bolt 40</t>
  </si>
  <si>
    <t>bolt 50</t>
  </si>
  <si>
    <t>bolt 70</t>
  </si>
  <si>
    <t>bolt 90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</si>
  <si>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</si>
  <si>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</si>
  <si>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</si>
  <si>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</si>
  <si>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</si>
  <si>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</si>
  <si>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</si>
  <si>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</si>
  <si>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</si>
  <si>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NEO-1</t>
  </si>
  <si>
    <t>NEO-2</t>
  </si>
  <si>
    <t>NEO-1-DT</t>
  </si>
  <si>
    <t>NEO-2-DT</t>
  </si>
  <si>
    <t>NEO-3</t>
  </si>
  <si>
    <t>NEO-3-DT</t>
  </si>
  <si>
    <t>NEO-4</t>
  </si>
  <si>
    <t>NEO-4-DT</t>
  </si>
  <si>
    <t>NEO-5</t>
  </si>
  <si>
    <t>NEO-5-DT</t>
  </si>
  <si>
    <t>NEO-6</t>
  </si>
  <si>
    <t>NEO-6-DT</t>
  </si>
  <si>
    <t>NEO-21</t>
  </si>
  <si>
    <t>NEO-23</t>
  </si>
  <si>
    <t>NEO-24</t>
  </si>
  <si>
    <t>NEO-25</t>
  </si>
  <si>
    <t>NEO-26</t>
  </si>
  <si>
    <t>NEO-27</t>
  </si>
  <si>
    <t>NEO-29</t>
  </si>
  <si>
    <t>NEO-31</t>
  </si>
  <si>
    <t>NEO-33</t>
  </si>
  <si>
    <t>NEO-36</t>
  </si>
  <si>
    <t>NEO-40</t>
  </si>
  <si>
    <t>NEO-11</t>
  </si>
  <si>
    <t>NEO-11-DT</t>
  </si>
  <si>
    <t>NEO-12</t>
  </si>
  <si>
    <t>NEO-12-DT</t>
  </si>
  <si>
    <t>NEO-13</t>
  </si>
  <si>
    <t>NEO-13-DT</t>
  </si>
  <si>
    <t>NEO-14</t>
  </si>
  <si>
    <t>NEO-14-DT</t>
  </si>
  <si>
    <t>NEO-15</t>
  </si>
  <si>
    <t>NEO-16</t>
  </si>
  <si>
    <t>NEO-15-DT</t>
  </si>
  <si>
    <t>NEO-16-DT</t>
  </si>
  <si>
    <t>10</t>
  </si>
  <si>
    <t>11</t>
  </si>
  <si>
    <t>12</t>
  </si>
  <si>
    <t>13</t>
  </si>
  <si>
    <t>BROWN
RAL 8003</t>
  </si>
  <si>
    <t>MINT</t>
  </si>
  <si>
    <t>BROWN</t>
  </si>
  <si>
    <t xml:space="preserve"> </t>
  </si>
  <si>
    <t>PU</t>
  </si>
  <si>
    <t>14</t>
  </si>
  <si>
    <t xml:space="preserve">RED
RAL 3000 </t>
  </si>
  <si>
    <t>BLACK              RAL 9005</t>
  </si>
  <si>
    <t xml:space="preserve">RED                RAL 3000 </t>
  </si>
  <si>
    <t xml:space="preserve">YELLOW       RAL 1018 </t>
  </si>
  <si>
    <t>BLUE             RAL 5015</t>
  </si>
  <si>
    <t>PINK             RAL 4003</t>
  </si>
  <si>
    <r>
      <t xml:space="preserve">PURPLE   </t>
    </r>
    <r>
      <rPr>
        <sz val="11"/>
        <color theme="0"/>
        <rFont val="Calibri"/>
        <family val="2"/>
        <scheme val="minor"/>
      </rPr>
      <t>nS4050-R60B/M</t>
    </r>
  </si>
  <si>
    <t>MINT   
RAL 6027</t>
  </si>
  <si>
    <t>BLACK
RAL 9005</t>
  </si>
  <si>
    <t xml:space="preserve">YELLOW
RAL 1018 </t>
  </si>
  <si>
    <t>BLUE
RAL 5015</t>
  </si>
  <si>
    <t>DEEP ORANGE          
RAL 2011</t>
  </si>
  <si>
    <t>PINK
RAL 4003</t>
  </si>
  <si>
    <t>GREY  
RAL 7001</t>
  </si>
  <si>
    <r>
      <t xml:space="preserve">PURPLE
</t>
    </r>
    <r>
      <rPr>
        <sz val="11"/>
        <color theme="0"/>
        <rFont val="Calibri"/>
        <family val="2"/>
        <scheme val="minor"/>
      </rPr>
      <t>S4050-R60B/M</t>
    </r>
  </si>
  <si>
    <t>DEEP ROSE 
RAL 4008</t>
  </si>
  <si>
    <t>NEO-37</t>
  </si>
  <si>
    <t>NEO-38</t>
  </si>
  <si>
    <t>NEO-39</t>
  </si>
  <si>
    <t>NEO-30</t>
  </si>
  <si>
    <t>NEO-32</t>
  </si>
  <si>
    <t>BANK DETAILS: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</si>
  <si>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</si>
  <si>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</si>
  <si>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</si>
  <si>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</si>
  <si>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t>XS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</si>
  <si>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</si>
  <si>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58x47x15,5 cm</t>
  </si>
  <si>
    <t>59x50x16,5 cm</t>
  </si>
  <si>
    <t>82x63,5x12 cm</t>
  </si>
  <si>
    <t>86x64x15 cm</t>
  </si>
  <si>
    <t>87x61x14 cm</t>
  </si>
  <si>
    <t>positive</t>
  </si>
  <si>
    <t>screws</t>
  </si>
  <si>
    <t>3XL</t>
  </si>
  <si>
    <t>various</t>
  </si>
  <si>
    <t>footholds</t>
  </si>
  <si>
    <t>micros</t>
  </si>
  <si>
    <t>ledge</t>
  </si>
  <si>
    <t>crimp</t>
  </si>
  <si>
    <t>dish</t>
  </si>
  <si>
    <t>pinch</t>
  </si>
  <si>
    <t>pocket</t>
  </si>
  <si>
    <t>insert</t>
  </si>
  <si>
    <t>feature</t>
  </si>
  <si>
    <t>scoop</t>
  </si>
  <si>
    <t>Dual tex.</t>
  </si>
  <si>
    <t>90mm</t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</si>
  <si>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</si>
  <si>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</si>
  <si>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</si>
  <si>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</si>
  <si>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t>prod. quota</t>
  </si>
  <si>
    <t>PU holds</t>
  </si>
  <si>
    <t xml:space="preserve">SUM  </t>
  </si>
  <si>
    <t>SUM (price wtihout VAT)</t>
  </si>
  <si>
    <t>NEO-6PU</t>
  </si>
  <si>
    <t>NEO-9PU</t>
  </si>
  <si>
    <t>NEO-11PU</t>
  </si>
  <si>
    <t>NEO-12PU</t>
  </si>
  <si>
    <t>NEO-14PU</t>
  </si>
  <si>
    <t>TEXTURE</t>
  </si>
  <si>
    <t>NEO-30-DT</t>
  </si>
  <si>
    <t>NEO-30-NT</t>
  </si>
  <si>
    <t>NEO-32-DT</t>
  </si>
  <si>
    <t>NEO-32-NT</t>
  </si>
  <si>
    <t>NEO-37-DT</t>
  </si>
  <si>
    <t>NEO-37-NT</t>
  </si>
  <si>
    <t>NEO-38-DT</t>
  </si>
  <si>
    <t>NEO-38-NT</t>
  </si>
  <si>
    <t>NEO-39-DT</t>
  </si>
  <si>
    <t>NEO-39-NT</t>
  </si>
  <si>
    <t>no texture</t>
  </si>
  <si>
    <t>NEO-2PU</t>
  </si>
  <si>
    <t>NEO-4PU</t>
  </si>
  <si>
    <t>NEO-7PU</t>
  </si>
  <si>
    <t>pure green</t>
  </si>
  <si>
    <t>15</t>
  </si>
  <si>
    <t xml:space="preserve">bolts/
screws </t>
  </si>
  <si>
    <t>BRIGHT GREEN          RAL 6018</t>
  </si>
  <si>
    <t>BRIGHT
GREEN
RAL 6018</t>
  </si>
  <si>
    <t>APRICOT
ORANGE 
RAL 1033</t>
  </si>
  <si>
    <t>PURE 
GREEN
RAL 6037</t>
  </si>
  <si>
    <t>No tex.</t>
  </si>
  <si>
    <t>NEO PE</t>
  </si>
  <si>
    <t>38x33x3,5 cm, 
39x31x7 cm</t>
  </si>
  <si>
    <t>NEO-15PU</t>
  </si>
  <si>
    <t>NEO-16PU</t>
  </si>
  <si>
    <t>NEO-17PU</t>
  </si>
  <si>
    <t>NEO-41PU</t>
  </si>
  <si>
    <t>NEO-42PU</t>
  </si>
  <si>
    <t>NEO-43PU</t>
  </si>
  <si>
    <t>NEO-44PU</t>
  </si>
  <si>
    <t>NEO-45PU</t>
  </si>
  <si>
    <t>NEO-46PU</t>
  </si>
  <si>
    <t>bolts/
screws</t>
  </si>
  <si>
    <t>NEO-47PU</t>
  </si>
  <si>
    <t>bolt 100</t>
  </si>
  <si>
    <t>bolt 120</t>
  </si>
  <si>
    <t>bolt 140</t>
  </si>
  <si>
    <t>100mm</t>
  </si>
  <si>
    <t>140mm</t>
  </si>
  <si>
    <t>BRIGHT
GREEN          RAL 6018</t>
  </si>
  <si>
    <t>NEO-6PE</t>
  </si>
  <si>
    <t>NEO-8PE</t>
  </si>
  <si>
    <t>NEO-9PE</t>
  </si>
  <si>
    <t>NEO-10PE</t>
  </si>
  <si>
    <t>NEO-11PE</t>
  </si>
  <si>
    <t>NEO-12PE</t>
  </si>
  <si>
    <t>NEO-14PE</t>
  </si>
  <si>
    <t>NEO-15PE</t>
  </si>
  <si>
    <t>NEO-16PE</t>
  </si>
  <si>
    <t>NEO-17PE</t>
  </si>
  <si>
    <t>NEO-24PE</t>
  </si>
  <si>
    <t>NEO-26PE</t>
  </si>
  <si>
    <t>NEO-28PE</t>
  </si>
  <si>
    <t>NEO-30PE</t>
  </si>
  <si>
    <t>NEO-43PE</t>
  </si>
  <si>
    <t>NEO-44PE</t>
  </si>
  <si>
    <t>NEO-45PE</t>
  </si>
  <si>
    <t>NEO-46PE</t>
  </si>
  <si>
    <t>NEO-47PE</t>
  </si>
  <si>
    <t>10cm CYLINDER  symbol for 
sizing is representing 
PE material</t>
  </si>
  <si>
    <t>PE  holds</t>
  </si>
  <si>
    <r>
      <t xml:space="preserve">No. of </t>
    </r>
    <r>
      <rPr>
        <b/>
        <sz val="11"/>
        <color theme="1"/>
        <rFont val="Calibri"/>
        <family val="2"/>
        <scheme val="minor"/>
      </rPr>
      <t>PE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</si>
  <si>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t xml:space="preserve">screws </t>
  </si>
  <si>
    <t>NEO-21-NT</t>
  </si>
  <si>
    <t>REDUCTOR-30PU</t>
  </si>
  <si>
    <t>REDUCTOR-100PU</t>
  </si>
  <si>
    <t>reductor</t>
  </si>
  <si>
    <t>DCJ-PE</t>
  </si>
  <si>
    <t>Dual Tex.</t>
  </si>
  <si>
    <t>DCF-PE</t>
  </si>
  <si>
    <t>DCJ-PU</t>
  </si>
  <si>
    <t>DCF-PU</t>
  </si>
  <si>
    <t>NEO-171-T-grp</t>
  </si>
  <si>
    <t>NEO-171-NT-grp</t>
  </si>
  <si>
    <t>NEO-172-T-grp</t>
  </si>
  <si>
    <t>NEO-172-NT-grp</t>
  </si>
  <si>
    <t>NEO-173-T-grp</t>
  </si>
  <si>
    <t>NEO-173-NT-grp</t>
  </si>
  <si>
    <t>FUSION - GRP with wooden insert</t>
  </si>
  <si>
    <t>LOW ABSOLUTES GRP</t>
  </si>
  <si>
    <t>ABSOLUTES GRP</t>
  </si>
  <si>
    <t>32,5x24x5 cm</t>
  </si>
  <si>
    <t>32,5x23x4 cm</t>
  </si>
  <si>
    <t>32x24x7 cm</t>
  </si>
  <si>
    <t>33x24x7 cm</t>
  </si>
  <si>
    <t>44x27,5x5</t>
  </si>
  <si>
    <t>50x34x5</t>
  </si>
  <si>
    <t>39,5x49x5</t>
  </si>
  <si>
    <t>39,5x49x5 cm</t>
  </si>
  <si>
    <t>49x42x8 cm</t>
  </si>
  <si>
    <t>46x36x8x</t>
  </si>
  <si>
    <t>49x45x13</t>
  </si>
  <si>
    <t>53x45x13</t>
  </si>
  <si>
    <t>53x46x17</t>
  </si>
  <si>
    <t>68x60x5</t>
  </si>
  <si>
    <t>68x60x11 cm</t>
  </si>
  <si>
    <t>76x55x11</t>
  </si>
  <si>
    <t>67x54x13,5 cm</t>
  </si>
  <si>
    <t>73x67x17 cm</t>
  </si>
  <si>
    <t>73x66x18</t>
  </si>
  <si>
    <t>88x78x12</t>
  </si>
  <si>
    <t>90x79x17</t>
  </si>
  <si>
    <t>57x49x9 cm</t>
  </si>
  <si>
    <t>79x56x15 cm</t>
  </si>
  <si>
    <t>114x103x13 cm</t>
  </si>
  <si>
    <t>33x24x5 cm</t>
  </si>
  <si>
    <t>33x25x7,5 cm</t>
  </si>
  <si>
    <t>32x24x7,4 cm</t>
  </si>
  <si>
    <t>32x24x7,5 cm</t>
  </si>
  <si>
    <t>Wooden insert</t>
  </si>
  <si>
    <t>NEO-F-WI-XS</t>
  </si>
  <si>
    <t>NEO-F-WI-S</t>
  </si>
  <si>
    <t>NEO-F-WI-M</t>
  </si>
  <si>
    <t>NEO-F-WI-L</t>
  </si>
  <si>
    <t>NEO-F-WI-XL</t>
  </si>
  <si>
    <t>WI-XS</t>
  </si>
  <si>
    <t>WI-S</t>
  </si>
  <si>
    <t>WI-M</t>
  </si>
  <si>
    <t>WI-L</t>
  </si>
  <si>
    <t>WI-XS, WI-S</t>
  </si>
  <si>
    <t>2x WI-XS</t>
  </si>
  <si>
    <t>NATURAL WOOD</t>
  </si>
  <si>
    <t>/</t>
  </si>
  <si>
    <t>colored wooden insert</t>
  </si>
  <si>
    <t>18x7x1,8 cm</t>
  </si>
  <si>
    <t>29x11x1,8 cm</t>
  </si>
  <si>
    <t>42x16,5x1,8 cm</t>
  </si>
  <si>
    <t>55x22x1,8 cm</t>
  </si>
  <si>
    <t>80x31,5x1,8 cm</t>
  </si>
  <si>
    <t>wooden insert (natur no tex.)</t>
  </si>
  <si>
    <t>DOWN CLIMBING JUG/FOOT PE</t>
  </si>
  <si>
    <t>ABSOLUTES PE</t>
  </si>
  <si>
    <t>DOWN CLIMBING JUG/FOOT PU</t>
  </si>
  <si>
    <t>REDUCTORS PU</t>
  </si>
  <si>
    <t>ABSOLUTES PU</t>
  </si>
  <si>
    <t>32x23,5x9 cm</t>
  </si>
  <si>
    <t>longer</t>
  </si>
  <si>
    <t>WI-XL</t>
  </si>
  <si>
    <t>NEO-106-T-grp</t>
  </si>
  <si>
    <t>NEO-106-NT-grp</t>
  </si>
  <si>
    <t>NEO-107-T-grp</t>
  </si>
  <si>
    <t>NEO-107-NT-grp</t>
  </si>
  <si>
    <t>NEO-108-T-grp</t>
  </si>
  <si>
    <t>NEO-108-NT-grp</t>
  </si>
  <si>
    <t>NEO-109-T-grp</t>
  </si>
  <si>
    <t>NEO-109-NT-grp</t>
  </si>
  <si>
    <t>NEO-110-T-grp</t>
  </si>
  <si>
    <t>NEO-110-NT-grp</t>
  </si>
  <si>
    <t>NEO-111-T-grp</t>
  </si>
  <si>
    <t>NEO-111-NT-grp</t>
  </si>
  <si>
    <t>NEO-112-T-grp</t>
  </si>
  <si>
    <t>NEO-112-NT-grp</t>
  </si>
  <si>
    <t>NEO-113-T-grp</t>
  </si>
  <si>
    <t>NEO-113-NT-grp</t>
  </si>
  <si>
    <t>NEO-114-T-grp</t>
  </si>
  <si>
    <t>NEO-114-NT-grp</t>
  </si>
  <si>
    <t>NEO-115-T-grp</t>
  </si>
  <si>
    <t>NEO-115-NT-grp</t>
  </si>
  <si>
    <t>NEO-116-T-grp</t>
  </si>
  <si>
    <t>NEO-116-NT-grp</t>
  </si>
  <si>
    <t>NEO-117-T-grp</t>
  </si>
  <si>
    <t>NEO-117-NT-grp</t>
  </si>
  <si>
    <t>NEO-118-T-grp</t>
  </si>
  <si>
    <t>NEO-118-NT-grp</t>
  </si>
  <si>
    <t>NEO-121-T-grp</t>
  </si>
  <si>
    <t>NEO-121-NT-grp</t>
  </si>
  <si>
    <t>NEO-122-T-grp</t>
  </si>
  <si>
    <t>NEO-122-NT-grp</t>
  </si>
  <si>
    <t>NEO-123-T-grp</t>
  </si>
  <si>
    <t>NEO-123-NT-grp</t>
  </si>
  <si>
    <t>NEO-124-T-grp</t>
  </si>
  <si>
    <t>NEO-124-NT-grp</t>
  </si>
  <si>
    <t>NEO-125-T-grp</t>
  </si>
  <si>
    <t>NEO-125-NT-grp</t>
  </si>
  <si>
    <t>NEO-126-T-grp</t>
  </si>
  <si>
    <t>NEO-126-NT-grp</t>
  </si>
  <si>
    <t>NEO-132-T-grp</t>
  </si>
  <si>
    <t>NEO-132-NT-grp</t>
  </si>
  <si>
    <t>NEO-133-T-grp</t>
  </si>
  <si>
    <t>NEO-133-NT-grp</t>
  </si>
  <si>
    <t>NEO-141-T-grp</t>
  </si>
  <si>
    <t>NEO-141-NT-grp</t>
  </si>
  <si>
    <t>NEO-142-T-grp</t>
  </si>
  <si>
    <t>NEO-142-NT-grp</t>
  </si>
  <si>
    <t>NEO-151-T-grp</t>
  </si>
  <si>
    <t>NEO-151-NT-grp</t>
  </si>
  <si>
    <t>production norm</t>
  </si>
  <si>
    <t>NEO-101-NT-grp</t>
  </si>
  <si>
    <t>NEO-102-NT-grp</t>
  </si>
  <si>
    <t>NEO-103-NT-grp</t>
  </si>
  <si>
    <t>NEO-104-NT-grp</t>
  </si>
  <si>
    <t>WI-XXS</t>
  </si>
  <si>
    <t>21,5x13x3 cm</t>
  </si>
  <si>
    <t>24x17x3,5 cm</t>
  </si>
  <si>
    <t>21x12x4,5 cm</t>
  </si>
  <si>
    <t>21,5x14x7 cm</t>
  </si>
  <si>
    <t>NEO-141-DT-PU</t>
  </si>
  <si>
    <t>NEO-145-DT-PU</t>
  </si>
  <si>
    <t>NEO-147-DT-PU</t>
  </si>
  <si>
    <t>NEO-149-DT-PU</t>
  </si>
  <si>
    <t>NEO-161-DT-PU</t>
  </si>
  <si>
    <t>NEO-165-DT-PU</t>
  </si>
  <si>
    <t>screw-on</t>
  </si>
  <si>
    <t>bolt-on</t>
  </si>
  <si>
    <t>FUSION PU</t>
  </si>
  <si>
    <t>FUSION plywood</t>
  </si>
  <si>
    <t>NEO-102-W</t>
  </si>
  <si>
    <t>NEO-102-W-WI</t>
  </si>
  <si>
    <t>NEO-103-W</t>
  </si>
  <si>
    <t>NEO-103-W-WI</t>
  </si>
  <si>
    <t>NEO-104-W</t>
  </si>
  <si>
    <t>NEO-104-W-WI</t>
  </si>
  <si>
    <t>NEO-122-W</t>
  </si>
  <si>
    <t>NEO-122-W-WI</t>
  </si>
  <si>
    <t>NEO-123-W</t>
  </si>
  <si>
    <t>NEO-123-W-WI</t>
  </si>
  <si>
    <t>NEO-124-W</t>
  </si>
  <si>
    <t>NEO-124-W-WI</t>
  </si>
  <si>
    <t>pyramid</t>
  </si>
  <si>
    <t>ALL PIECES (with WI) COME WITH NATURAL NO TEX. WOODEN INSERT</t>
  </si>
  <si>
    <t>NEO-F-WI-XXS</t>
  </si>
  <si>
    <t>FLUORO PINK</t>
  </si>
  <si>
    <t>FLUORO ORANGE</t>
  </si>
  <si>
    <t>FLUORO YELLOW</t>
  </si>
  <si>
    <t>FLUORO GREEN</t>
  </si>
  <si>
    <t>T-nuts</t>
  </si>
  <si>
    <t>NEO-F-WI-S-tn</t>
  </si>
  <si>
    <t>NEO-F-WI-M-tn</t>
  </si>
  <si>
    <t>NEO-F-WI-L-tn</t>
  </si>
  <si>
    <t>NEO-F-WI-XL-tn</t>
  </si>
  <si>
    <t xml:space="preserve">  please note: 
PRICE FOR FLUORESCENT COLORS IS 10% HIGHER</t>
  </si>
  <si>
    <t>new</t>
  </si>
  <si>
    <t>NEO-F-WI-XS-tn</t>
  </si>
  <si>
    <t>NEO-102-W-tn</t>
  </si>
  <si>
    <t>76x57x13 cm</t>
  </si>
  <si>
    <t>NEO-103-W-tn</t>
  </si>
  <si>
    <t>113x73x11 cm</t>
  </si>
  <si>
    <t>149x90x19 cm</t>
  </si>
  <si>
    <t>84x81x21 cm</t>
  </si>
  <si>
    <t>112x93x27 cm</t>
  </si>
  <si>
    <t>NEO-104-W-tn</t>
  </si>
  <si>
    <t>NEO-122-W-tn</t>
  </si>
  <si>
    <t>NEO-123-W-tn</t>
  </si>
  <si>
    <t>NEO-124-W-tn</t>
  </si>
  <si>
    <t>139x106x31 cm</t>
  </si>
  <si>
    <t>WI notes</t>
  </si>
  <si>
    <r>
      <t xml:space="preserve">  please note: 
PRICE FOR FLUOR</t>
    </r>
    <r>
      <rPr>
        <sz val="14"/>
        <color theme="1"/>
        <rFont val="Calibri"/>
        <family val="2"/>
        <scheme val="minor"/>
      </rPr>
      <t>O</t>
    </r>
    <r>
      <rPr>
        <b/>
        <sz val="14"/>
        <color theme="1"/>
        <rFont val="Calibri"/>
        <family val="2"/>
        <scheme val="minor"/>
      </rPr>
      <t>SCENT COLORS IS 10% HIGHER</t>
    </r>
  </si>
  <si>
    <t xml:space="preserve">  please note: 
PRICE FOR FLUOROSCENT COLORS IS 10% HIGHER</t>
  </si>
  <si>
    <t>No. Of screws</t>
  </si>
  <si>
    <t>NATURAL WOOD tex.</t>
  </si>
  <si>
    <t>NATURAL WOOD no tex.</t>
  </si>
  <si>
    <t>norm</t>
  </si>
  <si>
    <t xml:space="preserve">FUSION - colored wooden inserts </t>
  </si>
  <si>
    <t>NEO plywood</t>
  </si>
  <si>
    <t>WI - colored (no tex.) wooden inserts</t>
  </si>
  <si>
    <t>t-nuts</t>
  </si>
  <si>
    <t>colored WI</t>
  </si>
  <si>
    <t>GRP macros and Fusion inserts</t>
  </si>
  <si>
    <r>
      <t>No. of plywood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</si>
  <si>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Plywood and fusion inserts</t>
  </si>
  <si>
    <t>19</t>
  </si>
  <si>
    <t>34</t>
  </si>
  <si>
    <t>36</t>
  </si>
  <si>
    <t>35</t>
  </si>
  <si>
    <t>16</t>
  </si>
  <si>
    <t>39</t>
  </si>
  <si>
    <t>*find and order FUSION - WOODEN INSERTS separately in NEO PLYWOOD sheet</t>
  </si>
  <si>
    <t>ORDER COMPLETED</t>
  </si>
  <si>
    <t>PU SUM BU COLOR</t>
  </si>
  <si>
    <t>9,5x3,5,1,8 cm</t>
  </si>
  <si>
    <t>SUM NEO FUSION PLYWOOD INSERTS</t>
  </si>
  <si>
    <t>NATURAL WOOD NO TEX WOODEN INSERTS</t>
  </si>
  <si>
    <t>WI-M, WI-XL</t>
  </si>
  <si>
    <t>order no.</t>
  </si>
  <si>
    <t>ORDER NO.:</t>
  </si>
  <si>
    <t>order no.:</t>
  </si>
  <si>
    <t>order list: JUL.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</si>
</sst>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#,##0.00_ ;\-#,##0.00\ "/>
    <numFmt numFmtId="165" formatCode="#,##0_ ;\-#,##0\ "/>
    <numFmt numFmtId="166" formatCode="_-* #,##0.00\ [$€-424]_-;\-* #,##0.00\ [$€-424]_-;_-* &quot;-&quot;??\ [$€-424]_-;_-@_-"/>
    <numFmt numFmtId="167" formatCode="0.0"/>
    <numFmt numFmtId="168" formatCode="#,##0.00\ &quot;€&quot;"/>
    <numFmt numFmtId="169" formatCode="_-[$€-2]\ * #,##0.00_-;\-[$€-2]\ * #,##0.00_-;_-[$€-2]\ * &quot;-&quot;??_-;_-@_-"/>
  </numFmts>
  <fonts count="7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8"/>
      <color theme="1"/>
      <name val="Calibri"/>
      <family val="2"/>
      <charset val="238"/>
      <scheme val="minor"/>
    </font>
    <font>
      <b/>
      <sz val="26"/>
      <color theme="1"/>
      <name val="Calibri"/>
      <family val="2"/>
      <scheme val="minor"/>
    </font>
    <font>
      <sz val="14"/>
      <color theme="1"/>
      <name val="AR Techni"/>
      <charset val="238"/>
    </font>
    <font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48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R Techni"/>
      <charset val="238"/>
    </font>
    <font>
      <sz val="12"/>
      <color theme="0" tint="-4.9989318521683403E-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rgb="FFFF3399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6"/>
      <color rgb="FFFF3399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b/>
      <sz val="24"/>
      <color rgb="FF00000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i/>
      <sz val="2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4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name val="Calibri"/>
      <family val="2"/>
      <scheme val="minor"/>
    </font>
    <font>
      <sz val="12"/>
      <color theme="9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sz val="24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7F2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F7457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2D5A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F5"/>
        <bgColor indexed="64"/>
      </patternFill>
    </fill>
    <fill>
      <patternFill patternType="solid">
        <fgColor rgb="FFFF8E00"/>
        <bgColor indexed="64"/>
      </patternFill>
    </fill>
    <fill>
      <patternFill patternType="solid">
        <fgColor rgb="FFE4FF00"/>
        <bgColor indexed="64"/>
      </patternFill>
    </fill>
    <fill>
      <patternFill patternType="solid">
        <fgColor rgb="FFC5FF0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 diagonalUp="1">
      <left style="thin">
        <color auto="1"/>
      </left>
      <right style="thin">
        <color auto="1"/>
      </right>
      <top/>
      <bottom/>
      <diagonal style="thin">
        <color auto="1"/>
      </diagonal>
    </border>
    <border diagonalUp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</borders>
  <cellStyleXfs count="502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6" fontId="9" fillId="0" borderId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0" borderId="0"/>
    <xf numFmtId="166" fontId="8" fillId="0" borderId="0"/>
    <xf numFmtId="0" fontId="8" fillId="0" borderId="0"/>
  </cellStyleXfs>
  <cellXfs count="1010">
    <xf numFmtId="0" fontId="0" fillId="0" borderId="0" xfId="0"/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textRotation="180"/>
    </xf>
    <xf numFmtId="0" fontId="20" fillId="0" borderId="0" xfId="0" applyFont="1"/>
    <xf numFmtId="0" fontId="16" fillId="0" borderId="0" xfId="0" applyFont="1" applyAlignment="1">
      <alignment horizontal="center" vertical="center"/>
    </xf>
    <xf numFmtId="0" fontId="19" fillId="0" borderId="0" xfId="0" applyFont="1"/>
    <xf numFmtId="0" fontId="16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8" fillId="5" borderId="0" xfId="0" applyFont="1" applyFill="1"/>
    <xf numFmtId="0" fontId="19" fillId="4" borderId="0" xfId="0" applyFont="1" applyFill="1"/>
    <xf numFmtId="0" fontId="19" fillId="3" borderId="0" xfId="0" applyFont="1" applyFill="1"/>
    <xf numFmtId="0" fontId="19" fillId="11" borderId="0" xfId="0" applyFont="1" applyFill="1"/>
    <xf numFmtId="0" fontId="19" fillId="6" borderId="0" xfId="0" applyFont="1" applyFill="1"/>
    <xf numFmtId="0" fontId="19" fillId="9" borderId="0" xfId="0" applyFont="1" applyFill="1"/>
    <xf numFmtId="0" fontId="19" fillId="8" borderId="0" xfId="0" applyFont="1" applyFill="1"/>
    <xf numFmtId="0" fontId="19" fillId="7" borderId="0" xfId="0" applyFont="1" applyFill="1"/>
    <xf numFmtId="0" fontId="19" fillId="10" borderId="0" xfId="0" applyFon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20" fillId="0" borderId="0" xfId="0" applyFont="1" applyAlignment="1">
      <alignment vertical="top" wrapText="1"/>
    </xf>
    <xf numFmtId="0" fontId="0" fillId="0" borderId="0" xfId="0" applyAlignment="1">
      <alignment horizontal="left" vertical="center"/>
    </xf>
    <xf numFmtId="9" fontId="0" fillId="0" borderId="0" xfId="494" applyFont="1" applyProtection="1"/>
    <xf numFmtId="0" fontId="13" fillId="0" borderId="0" xfId="0" applyFont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4" fontId="13" fillId="0" borderId="1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8" fillId="0" borderId="0" xfId="0" applyFont="1"/>
    <xf numFmtId="0" fontId="25" fillId="0" borderId="0" xfId="0" applyFont="1" applyAlignment="1">
      <alignment horizontal="right"/>
    </xf>
    <xf numFmtId="0" fontId="29" fillId="0" borderId="3" xfId="0" applyFont="1" applyBorder="1"/>
    <xf numFmtId="0" fontId="8" fillId="0" borderId="6" xfId="0" applyFont="1" applyBorder="1"/>
    <xf numFmtId="0" fontId="13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/>
    </xf>
    <xf numFmtId="0" fontId="22" fillId="4" borderId="0" xfId="0" applyFont="1" applyFill="1" applyAlignment="1">
      <alignment horizontal="center" vertical="center"/>
    </xf>
    <xf numFmtId="1" fontId="13" fillId="0" borderId="0" xfId="500" applyNumberFormat="1" applyFont="1" applyAlignment="1">
      <alignment horizontal="center" vertical="center"/>
    </xf>
    <xf numFmtId="1" fontId="0" fillId="0" borderId="0" xfId="500" applyNumberFormat="1" applyFont="1" applyAlignment="1">
      <alignment horizontal="center" vertical="center"/>
    </xf>
    <xf numFmtId="0" fontId="0" fillId="0" borderId="0" xfId="500" applyNumberFormat="1" applyFont="1" applyAlignment="1">
      <alignment horizontal="center" vertical="center"/>
    </xf>
    <xf numFmtId="1" fontId="24" fillId="0" borderId="0" xfId="500" applyNumberFormat="1" applyFont="1" applyAlignment="1">
      <alignment vertical="center"/>
    </xf>
    <xf numFmtId="0" fontId="0" fillId="0" borderId="0" xfId="0" applyAlignment="1">
      <alignment wrapText="1"/>
    </xf>
    <xf numFmtId="0" fontId="0" fillId="0" borderId="2" xfId="500" applyNumberFormat="1" applyFont="1" applyBorder="1" applyAlignment="1">
      <alignment horizontal="center" vertical="center"/>
    </xf>
    <xf numFmtId="0" fontId="0" fillId="0" borderId="0" xfId="500" applyNumberFormat="1" applyFont="1" applyAlignment="1">
      <alignment horizontal="center" vertical="center" wrapText="1"/>
    </xf>
    <xf numFmtId="1" fontId="8" fillId="0" borderId="0" xfId="500" applyNumberFormat="1" applyAlignment="1">
      <alignment horizontal="center" vertical="center"/>
    </xf>
    <xf numFmtId="0" fontId="8" fillId="0" borderId="0" xfId="500" applyNumberFormat="1" applyAlignment="1">
      <alignment horizontal="center" vertical="center"/>
    </xf>
    <xf numFmtId="0" fontId="8" fillId="0" borderId="3" xfId="500" applyNumberFormat="1" applyBorder="1" applyAlignment="1">
      <alignment horizontal="center" vertical="center"/>
    </xf>
    <xf numFmtId="1" fontId="30" fillId="0" borderId="2" xfId="500" applyNumberFormat="1" applyFont="1" applyBorder="1" applyAlignment="1">
      <alignment horizontal="center" vertical="center" wrapText="1"/>
    </xf>
    <xf numFmtId="1" fontId="32" fillId="0" borderId="0" xfId="500" applyNumberFormat="1" applyFont="1" applyAlignment="1">
      <alignment horizontal="left" vertical="center"/>
    </xf>
    <xf numFmtId="1" fontId="25" fillId="0" borderId="0" xfId="500" applyNumberFormat="1" applyFont="1" applyAlignment="1">
      <alignment horizontal="center" vertical="center"/>
    </xf>
    <xf numFmtId="1" fontId="32" fillId="0" borderId="0" xfId="500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1" fontId="33" fillId="0" borderId="2" xfId="500" applyNumberFormat="1" applyFont="1" applyBorder="1" applyAlignment="1">
      <alignment horizontal="center" vertical="center"/>
    </xf>
    <xf numFmtId="1" fontId="0" fillId="0" borderId="22" xfId="500" applyNumberFormat="1" applyFont="1" applyBorder="1" applyAlignment="1">
      <alignment horizontal="center" vertical="center"/>
    </xf>
    <xf numFmtId="0" fontId="0" fillId="0" borderId="17" xfId="500" applyNumberFormat="1" applyFont="1" applyBorder="1" applyAlignment="1">
      <alignment horizontal="center" vertical="center"/>
    </xf>
    <xf numFmtId="0" fontId="0" fillId="0" borderId="23" xfId="500" applyNumberFormat="1" applyFont="1" applyBorder="1" applyAlignment="1">
      <alignment horizontal="center" vertical="center"/>
    </xf>
    <xf numFmtId="0" fontId="18" fillId="16" borderId="6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7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textRotation="180"/>
    </xf>
    <xf numFmtId="0" fontId="0" fillId="4" borderId="0" xfId="0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9" fillId="12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1" fontId="27" fillId="0" borderId="0" xfId="500" applyNumberFormat="1" applyFont="1" applyAlignment="1">
      <alignment horizontal="center" vertical="center"/>
    </xf>
    <xf numFmtId="0" fontId="20" fillId="0" borderId="18" xfId="0" applyFont="1" applyBorder="1" applyAlignment="1" applyProtection="1">
      <alignment horizontal="center" vertical="center" wrapText="1" shrinkToFit="1"/>
      <protection locked="0"/>
    </xf>
    <xf numFmtId="0" fontId="20" fillId="0" borderId="18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167" fontId="26" fillId="0" borderId="0" xfId="500" applyNumberFormat="1" applyFont="1" applyAlignment="1">
      <alignment horizontal="center" vertical="center"/>
    </xf>
    <xf numFmtId="1" fontId="33" fillId="0" borderId="20" xfId="500" applyNumberFormat="1" applyFont="1" applyBorder="1" applyAlignment="1">
      <alignment horizontal="center" vertical="center"/>
    </xf>
    <xf numFmtId="1" fontId="39" fillId="0" borderId="21" xfId="500" applyNumberFormat="1" applyFont="1" applyBorder="1" applyAlignment="1">
      <alignment horizontal="center" vertical="center"/>
    </xf>
    <xf numFmtId="1" fontId="33" fillId="0" borderId="19" xfId="500" applyNumberFormat="1" applyFont="1" applyBorder="1" applyAlignment="1">
      <alignment horizontal="center" vertical="center"/>
    </xf>
    <xf numFmtId="1" fontId="41" fillId="0" borderId="21" xfId="500" applyNumberFormat="1" applyFont="1" applyBorder="1" applyAlignment="1">
      <alignment horizontal="center" vertical="center"/>
    </xf>
    <xf numFmtId="165" fontId="15" fillId="0" borderId="0" xfId="500" applyNumberFormat="1" applyFont="1" applyAlignment="1">
      <alignment horizontal="center" vertical="center"/>
    </xf>
    <xf numFmtId="1" fontId="0" fillId="0" borderId="0" xfId="500" applyNumberFormat="1" applyFont="1" applyAlignment="1">
      <alignment horizontal="left" vertical="center"/>
    </xf>
    <xf numFmtId="0" fontId="20" fillId="17" borderId="18" xfId="0" applyFont="1" applyFill="1" applyBorder="1" applyAlignment="1" applyProtection="1">
      <alignment horizontal="center" vertical="center" wrapText="1" shrinkToFit="1"/>
      <protection locked="0"/>
    </xf>
    <xf numFmtId="0" fontId="20" fillId="17" borderId="18" xfId="0" applyFont="1" applyFill="1" applyBorder="1" applyAlignment="1" applyProtection="1">
      <alignment horizontal="center" vertical="center"/>
      <protection locked="0"/>
    </xf>
    <xf numFmtId="0" fontId="38" fillId="17" borderId="18" xfId="0" applyFont="1" applyFill="1" applyBorder="1" applyAlignment="1" applyProtection="1">
      <alignment horizontal="center" vertical="center"/>
      <protection locked="0"/>
    </xf>
    <xf numFmtId="0" fontId="16" fillId="22" borderId="0" xfId="0" applyFont="1" applyFill="1"/>
    <xf numFmtId="0" fontId="0" fillId="22" borderId="0" xfId="0" applyFill="1" applyAlignment="1">
      <alignment horizontal="center" vertical="center"/>
    </xf>
    <xf numFmtId="0" fontId="46" fillId="4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 textRotation="180"/>
    </xf>
    <xf numFmtId="0" fontId="37" fillId="0" borderId="0" xfId="0" applyFont="1" applyAlignment="1">
      <alignment horizontal="center" vertical="center"/>
    </xf>
    <xf numFmtId="0" fontId="47" fillId="22" borderId="0" xfId="0" applyFont="1" applyFill="1" applyAlignment="1">
      <alignment horizontal="center" vertical="center"/>
    </xf>
    <xf numFmtId="0" fontId="48" fillId="5" borderId="0" xfId="0" applyFont="1" applyFill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0" fontId="49" fillId="3" borderId="0" xfId="0" applyFont="1" applyFill="1" applyAlignment="1">
      <alignment horizontal="center" vertical="center"/>
    </xf>
    <xf numFmtId="0" fontId="49" fillId="11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0" fontId="49" fillId="9" borderId="0" xfId="0" applyFont="1" applyFill="1" applyAlignment="1">
      <alignment horizontal="center" vertical="center"/>
    </xf>
    <xf numFmtId="0" fontId="49" fillId="8" borderId="0" xfId="0" applyFont="1" applyFill="1" applyAlignment="1">
      <alignment horizontal="center" vertical="center"/>
    </xf>
    <xf numFmtId="0" fontId="49" fillId="10" borderId="0" xfId="0" applyFont="1" applyFill="1" applyAlignment="1">
      <alignment horizontal="center" vertical="center"/>
    </xf>
    <xf numFmtId="0" fontId="47" fillId="21" borderId="0" xfId="0" applyFont="1" applyFill="1" applyAlignment="1">
      <alignment horizontal="center" vertical="center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17" borderId="18" xfId="0" applyFill="1" applyBorder="1" applyAlignment="1" applyProtection="1">
      <alignment horizontal="center" vertical="center"/>
      <protection locked="0"/>
    </xf>
    <xf numFmtId="0" fontId="0" fillId="17" borderId="10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textRotation="180"/>
    </xf>
    <xf numFmtId="0" fontId="0" fillId="22" borderId="0" xfId="0" applyFill="1"/>
    <xf numFmtId="0" fontId="0" fillId="21" borderId="0" xfId="0" applyFill="1"/>
    <xf numFmtId="0" fontId="28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37" fillId="0" borderId="0" xfId="0" applyFont="1"/>
    <xf numFmtId="0" fontId="37" fillId="0" borderId="0" xfId="0" applyFont="1" applyAlignment="1">
      <alignment vertical="top" wrapText="1"/>
    </xf>
    <xf numFmtId="0" fontId="0" fillId="15" borderId="6" xfId="0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0" fillId="17" borderId="12" xfId="0" applyFill="1" applyBorder="1" applyAlignment="1">
      <alignment horizontal="center" vertical="center"/>
    </xf>
    <xf numFmtId="0" fontId="0" fillId="17" borderId="14" xfId="0" applyFill="1" applyBorder="1" applyAlignment="1">
      <alignment horizontal="center" vertical="center"/>
    </xf>
    <xf numFmtId="0" fontId="0" fillId="17" borderId="8" xfId="0" applyFill="1" applyBorder="1" applyAlignment="1" applyProtection="1">
      <alignment horizontal="center" vertical="center"/>
      <protection locked="0"/>
    </xf>
    <xf numFmtId="44" fontId="0" fillId="17" borderId="0" xfId="493" applyFont="1" applyFill="1" applyBorder="1" applyAlignment="1" applyProtection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44" fontId="0" fillId="0" borderId="0" xfId="493" applyFont="1" applyFill="1" applyBorder="1" applyAlignment="1" applyProtection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28" fillId="0" borderId="0" xfId="0" applyFont="1" applyAlignment="1">
      <alignment horizontal="center"/>
    </xf>
    <xf numFmtId="0" fontId="28" fillId="17" borderId="2" xfId="0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 wrapText="1"/>
    </xf>
    <xf numFmtId="0" fontId="47" fillId="0" borderId="0" xfId="0" applyFont="1" applyAlignment="1">
      <alignment horizontal="center" vertical="center"/>
    </xf>
    <xf numFmtId="0" fontId="52" fillId="4" borderId="0" xfId="0" applyFont="1" applyFill="1" applyAlignment="1">
      <alignment horizontal="center" vertical="center"/>
    </xf>
    <xf numFmtId="2" fontId="28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164" fontId="37" fillId="0" borderId="0" xfId="0" applyNumberFormat="1" applyFont="1" applyAlignment="1">
      <alignment vertical="center"/>
    </xf>
    <xf numFmtId="165" fontId="37" fillId="0" borderId="0" xfId="0" applyNumberFormat="1" applyFont="1" applyAlignment="1">
      <alignment vertical="center"/>
    </xf>
    <xf numFmtId="0" fontId="19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2" fontId="19" fillId="0" borderId="0" xfId="0" applyNumberFormat="1" applyFont="1"/>
    <xf numFmtId="2" fontId="19" fillId="0" borderId="0" xfId="0" applyNumberFormat="1" applyFont="1" applyAlignment="1">
      <alignment vertical="center" wrapText="1"/>
    </xf>
    <xf numFmtId="0" fontId="51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 textRotation="180"/>
    </xf>
    <xf numFmtId="0" fontId="28" fillId="4" borderId="0" xfId="0" applyFont="1" applyFill="1" applyAlignment="1">
      <alignment horizontal="center" vertical="center"/>
    </xf>
    <xf numFmtId="0" fontId="28" fillId="4" borderId="0" xfId="0" applyFont="1" applyFill="1" applyAlignment="1">
      <alignment vertical="center" textRotation="90" wrapText="1"/>
    </xf>
    <xf numFmtId="0" fontId="28" fillId="4" borderId="0" xfId="0" applyFont="1" applyFill="1" applyAlignment="1">
      <alignment vertical="center"/>
    </xf>
    <xf numFmtId="0" fontId="43" fillId="4" borderId="0" xfId="0" applyFont="1" applyFill="1" applyAlignment="1">
      <alignment vertical="center" wrapText="1"/>
    </xf>
    <xf numFmtId="0" fontId="28" fillId="4" borderId="0" xfId="0" applyFont="1" applyFill="1" applyAlignment="1">
      <alignment vertical="center" wrapText="1"/>
    </xf>
    <xf numFmtId="0" fontId="44" fillId="4" borderId="0" xfId="0" applyFont="1" applyFill="1" applyAlignment="1">
      <alignment vertical="center" wrapText="1"/>
    </xf>
    <xf numFmtId="0" fontId="45" fillId="4" borderId="0" xfId="0" applyFont="1" applyFill="1" applyAlignment="1">
      <alignment vertical="center" wrapText="1"/>
    </xf>
    <xf numFmtId="0" fontId="28" fillId="4" borderId="0" xfId="0" applyFont="1" applyFill="1" applyAlignment="1">
      <alignment horizontal="center" vertical="center" wrapText="1"/>
    </xf>
    <xf numFmtId="0" fontId="36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31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28" fillId="4" borderId="0" xfId="0" applyFont="1" applyFill="1" applyAlignment="1">
      <alignment horizontal="center" vertical="center" textRotation="90" wrapText="1"/>
    </xf>
    <xf numFmtId="0" fontId="35" fillId="4" borderId="0" xfId="0" applyFont="1" applyFill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46" fillId="0" borderId="0" xfId="0" applyFont="1"/>
    <xf numFmtId="0" fontId="44" fillId="0" borderId="0" xfId="0" applyFont="1" applyAlignment="1">
      <alignment horizontal="right" vertical="center"/>
    </xf>
    <xf numFmtId="0" fontId="44" fillId="4" borderId="0" xfId="0" applyFont="1" applyFill="1" applyAlignment="1">
      <alignment horizontal="center" vertical="center" wrapText="1"/>
    </xf>
    <xf numFmtId="0" fontId="19" fillId="15" borderId="0" xfId="0" applyFont="1" applyFill="1"/>
    <xf numFmtId="0" fontId="0" fillId="15" borderId="0" xfId="0" applyFill="1"/>
    <xf numFmtId="0" fontId="49" fillId="15" borderId="0" xfId="0" applyFont="1" applyFill="1" applyAlignment="1">
      <alignment horizontal="center" vertical="center"/>
    </xf>
    <xf numFmtId="0" fontId="18" fillId="15" borderId="0" xfId="0" applyFont="1" applyFill="1" applyAlignment="1">
      <alignment horizontal="center" vertical="center" wrapText="1"/>
    </xf>
    <xf numFmtId="0" fontId="19" fillId="25" borderId="0" xfId="0" applyFont="1" applyFill="1"/>
    <xf numFmtId="0" fontId="0" fillId="25" borderId="0" xfId="0" applyFill="1"/>
    <xf numFmtId="0" fontId="49" fillId="25" borderId="0" xfId="0" applyFont="1" applyFill="1" applyAlignment="1">
      <alignment horizontal="center" vertical="center"/>
    </xf>
    <xf numFmtId="0" fontId="18" fillId="25" borderId="0" xfId="0" applyFont="1" applyFill="1" applyAlignment="1">
      <alignment horizontal="center" vertical="center" wrapText="1"/>
    </xf>
    <xf numFmtId="0" fontId="46" fillId="4" borderId="0" xfId="0" applyFont="1" applyFill="1" applyAlignment="1">
      <alignment vertical="center"/>
    </xf>
    <xf numFmtId="1" fontId="33" fillId="0" borderId="9" xfId="500" applyNumberFormat="1" applyFont="1" applyBorder="1" applyAlignment="1">
      <alignment horizontal="center" vertical="center"/>
    </xf>
    <xf numFmtId="1" fontId="33" fillId="0" borderId="17" xfId="500" applyNumberFormat="1" applyFont="1" applyBorder="1" applyAlignment="1">
      <alignment horizontal="center" vertical="center"/>
    </xf>
    <xf numFmtId="1" fontId="8" fillId="0" borderId="3" xfId="500" applyNumberFormat="1" applyBorder="1" applyAlignment="1">
      <alignment horizontal="center" vertical="center"/>
    </xf>
    <xf numFmtId="1" fontId="0" fillId="0" borderId="0" xfId="500" applyNumberFormat="1" applyFont="1" applyAlignment="1">
      <alignment vertical="center"/>
    </xf>
    <xf numFmtId="0" fontId="31" fillId="0" borderId="0" xfId="0" applyFont="1" applyAlignment="1">
      <alignment horizontal="center" vertical="center" textRotation="90"/>
    </xf>
    <xf numFmtId="0" fontId="0" fillId="4" borderId="6" xfId="0" applyFill="1" applyBorder="1" applyAlignment="1">
      <alignment horizontal="center" vertical="center"/>
    </xf>
    <xf numFmtId="0" fontId="42" fillId="4" borderId="0" xfId="0" applyFont="1" applyFill="1" applyAlignment="1">
      <alignment horizontal="right" vertical="center"/>
    </xf>
    <xf numFmtId="0" fontId="19" fillId="4" borderId="17" xfId="0" quotePrefix="1" applyFont="1" applyFill="1" applyBorder="1" applyAlignment="1">
      <alignment horizontal="center" vertical="center" wrapText="1"/>
    </xf>
    <xf numFmtId="1" fontId="0" fillId="0" borderId="18" xfId="500" applyNumberFormat="1" applyFont="1" applyBorder="1" applyAlignment="1">
      <alignment horizontal="center" vertical="center"/>
    </xf>
    <xf numFmtId="165" fontId="15" fillId="0" borderId="18" xfId="500" applyNumberFormat="1" applyFont="1" applyBorder="1" applyAlignment="1">
      <alignment horizontal="center" vertical="center"/>
    </xf>
    <xf numFmtId="0" fontId="58" fillId="0" borderId="0" xfId="0" applyFont="1" applyAlignment="1">
      <alignment horizontal="center" vertical="center" textRotation="90"/>
    </xf>
    <xf numFmtId="0" fontId="31" fillId="4" borderId="12" xfId="0" applyFont="1" applyFill="1" applyBorder="1" applyAlignment="1">
      <alignment horizontal="center" vertical="center" textRotation="90"/>
    </xf>
    <xf numFmtId="0" fontId="19" fillId="17" borderId="13" xfId="0" applyFont="1" applyFill="1" applyBorder="1" applyAlignment="1">
      <alignment horizontal="center" vertical="center"/>
    </xf>
    <xf numFmtId="0" fontId="19" fillId="12" borderId="13" xfId="0" applyFont="1" applyFill="1" applyBorder="1" applyAlignment="1">
      <alignment horizontal="center" vertical="center"/>
    </xf>
    <xf numFmtId="0" fontId="19" fillId="22" borderId="13" xfId="0" applyFont="1" applyFill="1" applyBorder="1" applyAlignment="1">
      <alignment horizontal="center" vertical="center"/>
    </xf>
    <xf numFmtId="0" fontId="0" fillId="17" borderId="13" xfId="0" applyFill="1" applyBorder="1" applyAlignment="1" applyProtection="1">
      <alignment horizontal="center" vertical="center"/>
      <protection locked="0"/>
    </xf>
    <xf numFmtId="0" fontId="0" fillId="17" borderId="7" xfId="0" applyFill="1" applyBorder="1" applyAlignment="1" applyProtection="1">
      <alignment horizontal="center" vertical="center"/>
      <protection locked="0"/>
    </xf>
    <xf numFmtId="0" fontId="0" fillId="17" borderId="14" xfId="0" applyFill="1" applyBorder="1" applyAlignment="1" applyProtection="1">
      <alignment horizontal="center" vertical="center"/>
      <protection locked="0"/>
    </xf>
    <xf numFmtId="0" fontId="0" fillId="17" borderId="13" xfId="0" applyFill="1" applyBorder="1" applyAlignment="1">
      <alignment horizontal="center" vertical="center"/>
    </xf>
    <xf numFmtId="0" fontId="31" fillId="4" borderId="8" xfId="0" applyFont="1" applyFill="1" applyBorder="1" applyAlignment="1">
      <alignment horizontal="center" vertical="center" textRotation="90"/>
    </xf>
    <xf numFmtId="0" fontId="31" fillId="0" borderId="0" xfId="0" applyFont="1" applyAlignment="1">
      <alignment horizontal="center" vertical="center" textRotation="180"/>
    </xf>
    <xf numFmtId="0" fontId="17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 wrapText="1" shrinkToFit="1"/>
      <protection locked="0"/>
    </xf>
    <xf numFmtId="0" fontId="0" fillId="0" borderId="0" xfId="0" applyAlignment="1" applyProtection="1">
      <alignment horizontal="center" vertical="center"/>
      <protection locked="0"/>
    </xf>
    <xf numFmtId="168" fontId="0" fillId="4" borderId="0" xfId="0" applyNumberFormat="1" applyFill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1" fillId="17" borderId="0" xfId="0" applyFont="1" applyFill="1" applyAlignment="1">
      <alignment horizontal="center" vertical="center" textRotation="180"/>
    </xf>
    <xf numFmtId="0" fontId="19" fillId="17" borderId="0" xfId="0" applyFont="1" applyFill="1" applyAlignment="1">
      <alignment horizontal="center" vertical="center"/>
    </xf>
    <xf numFmtId="168" fontId="0" fillId="17" borderId="0" xfId="0" applyNumberFormat="1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17" fillId="17" borderId="0" xfId="0" applyFont="1" applyFill="1" applyAlignment="1" applyProtection="1">
      <alignment horizontal="center" vertical="center"/>
      <protection locked="0"/>
    </xf>
    <xf numFmtId="0" fontId="20" fillId="17" borderId="0" xfId="0" applyFont="1" applyFill="1" applyAlignment="1" applyProtection="1">
      <alignment horizontal="center" vertical="center" wrapText="1" shrinkToFit="1"/>
      <protection locked="0"/>
    </xf>
    <xf numFmtId="0" fontId="0" fillId="17" borderId="0" xfId="0" applyFill="1" applyAlignment="1" applyProtection="1">
      <alignment horizontal="center" vertical="center"/>
      <protection locked="0"/>
    </xf>
    <xf numFmtId="0" fontId="31" fillId="4" borderId="9" xfId="0" applyFont="1" applyFill="1" applyBorder="1" applyAlignment="1">
      <alignment horizontal="center" vertical="center" textRotation="90"/>
    </xf>
    <xf numFmtId="0" fontId="50" fillId="0" borderId="0" xfId="0" applyFont="1" applyAlignment="1">
      <alignment horizontal="center" vertical="center"/>
    </xf>
    <xf numFmtId="0" fontId="44" fillId="4" borderId="10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textRotation="180"/>
    </xf>
    <xf numFmtId="0" fontId="0" fillId="0" borderId="6" xfId="0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 textRotation="90" wrapText="1"/>
    </xf>
    <xf numFmtId="0" fontId="36" fillId="2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 wrapText="1"/>
    </xf>
    <xf numFmtId="0" fontId="19" fillId="14" borderId="6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18" fillId="15" borderId="6" xfId="0" applyFont="1" applyFill="1" applyBorder="1" applyAlignment="1">
      <alignment horizontal="center" vertical="center" wrapText="1"/>
    </xf>
    <xf numFmtId="0" fontId="18" fillId="25" borderId="6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 textRotation="90"/>
    </xf>
    <xf numFmtId="0" fontId="0" fillId="4" borderId="13" xfId="0" applyFill="1" applyBorder="1" applyAlignment="1">
      <alignment horizontal="center" vertical="center"/>
    </xf>
    <xf numFmtId="0" fontId="58" fillId="17" borderId="0" xfId="0" applyFont="1" applyFill="1" applyAlignment="1">
      <alignment horizontal="center" vertical="center" textRotation="90"/>
    </xf>
    <xf numFmtId="0" fontId="31" fillId="0" borderId="8" xfId="0" applyFont="1" applyBorder="1" applyAlignment="1">
      <alignment horizontal="center" vertical="center" textRotation="90"/>
    </xf>
    <xf numFmtId="0" fontId="58" fillId="0" borderId="0" xfId="0" applyFont="1" applyAlignment="1">
      <alignment horizontal="center" vertical="center" textRotation="180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3" xfId="0" applyFill="1" applyBorder="1" applyAlignment="1">
      <alignment horizontal="center" vertical="center"/>
    </xf>
    <xf numFmtId="0" fontId="58" fillId="0" borderId="3" xfId="0" applyFont="1" applyBorder="1" applyAlignment="1">
      <alignment horizontal="center" vertical="center" textRotation="9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center" vertical="center"/>
    </xf>
    <xf numFmtId="0" fontId="28" fillId="0" borderId="6" xfId="0" applyFont="1" applyBorder="1" applyAlignment="1">
      <alignment vertical="center" textRotation="90" wrapText="1"/>
    </xf>
    <xf numFmtId="0" fontId="36" fillId="19" borderId="6" xfId="0" applyFont="1" applyFill="1" applyBorder="1" applyAlignment="1">
      <alignment horizontal="center" vertical="center" wrapText="1"/>
    </xf>
    <xf numFmtId="0" fontId="19" fillId="20" borderId="6" xfId="0" applyFont="1" applyFill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0" fontId="36" fillId="19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26" borderId="3" xfId="0" applyFill="1" applyBorder="1" applyAlignment="1">
      <alignment horizontal="center" vertical="center" wrapText="1"/>
    </xf>
    <xf numFmtId="0" fontId="0" fillId="27" borderId="3" xfId="0" applyFill="1" applyBorder="1" applyAlignment="1">
      <alignment horizontal="center" vertical="center" wrapText="1"/>
    </xf>
    <xf numFmtId="0" fontId="18" fillId="28" borderId="3" xfId="0" applyFont="1" applyFill="1" applyBorder="1" applyAlignment="1">
      <alignment horizontal="center" vertical="center" wrapText="1"/>
    </xf>
    <xf numFmtId="0" fontId="0" fillId="29" borderId="3" xfId="0" applyFill="1" applyBorder="1" applyAlignment="1">
      <alignment horizontal="center" vertical="center" wrapText="1"/>
    </xf>
    <xf numFmtId="0" fontId="19" fillId="30" borderId="3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0" fontId="18" fillId="31" borderId="16" xfId="0" applyFont="1" applyFill="1" applyBorder="1" applyAlignment="1">
      <alignment horizontal="center" vertical="center" wrapText="1"/>
    </xf>
    <xf numFmtId="0" fontId="28" fillId="17" borderId="13" xfId="0" applyFont="1" applyFill="1" applyBorder="1" applyAlignment="1">
      <alignment horizontal="center" vertical="center"/>
    </xf>
    <xf numFmtId="0" fontId="28" fillId="17" borderId="0" xfId="0" applyFont="1" applyFill="1" applyAlignment="1">
      <alignment horizontal="center" vertical="center"/>
    </xf>
    <xf numFmtId="0" fontId="19" fillId="17" borderId="0" xfId="0" applyFont="1" applyFill="1" applyAlignment="1">
      <alignment horizontal="center" vertical="center" wrapText="1"/>
    </xf>
    <xf numFmtId="168" fontId="46" fillId="4" borderId="0" xfId="0" applyNumberFormat="1" applyFont="1" applyFill="1" applyAlignment="1">
      <alignment horizontal="center" vertical="center" wrapText="1" shrinkToFit="1"/>
    </xf>
    <xf numFmtId="168" fontId="46" fillId="17" borderId="0" xfId="0" applyNumberFormat="1" applyFont="1" applyFill="1" applyAlignment="1">
      <alignment horizontal="center" vertical="center" wrapText="1" shrinkToFit="1"/>
    </xf>
    <xf numFmtId="0" fontId="13" fillId="0" borderId="0" xfId="0" applyFont="1" applyAlignment="1">
      <alignment horizontal="right" wrapText="1"/>
    </xf>
    <xf numFmtId="0" fontId="13" fillId="17" borderId="2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 wrapText="1"/>
    </xf>
    <xf numFmtId="0" fontId="0" fillId="27" borderId="6" xfId="0" applyFill="1" applyBorder="1" applyAlignment="1">
      <alignment horizontal="center" vertical="center" wrapText="1"/>
    </xf>
    <xf numFmtId="0" fontId="0" fillId="29" borderId="6" xfId="0" applyFill="1" applyBorder="1" applyAlignment="1">
      <alignment horizontal="center" vertical="center" wrapText="1"/>
    </xf>
    <xf numFmtId="0" fontId="19" fillId="32" borderId="6" xfId="0" applyFont="1" applyFill="1" applyBorder="1" applyAlignment="1">
      <alignment horizontal="center" vertical="center" wrapText="1"/>
    </xf>
    <xf numFmtId="0" fontId="19" fillId="30" borderId="6" xfId="0" applyFont="1" applyFill="1" applyBorder="1" applyAlignment="1">
      <alignment horizontal="center" vertical="center" wrapText="1"/>
    </xf>
    <xf numFmtId="0" fontId="55" fillId="0" borderId="8" xfId="0" applyFont="1" applyBorder="1" applyAlignment="1">
      <alignment vertical="center"/>
    </xf>
    <xf numFmtId="0" fontId="54" fillId="0" borderId="0" xfId="0" applyFont="1" applyAlignment="1">
      <alignment horizontal="right" vertical="center"/>
    </xf>
    <xf numFmtId="0" fontId="54" fillId="0" borderId="0" xfId="0" applyFont="1" applyAlignment="1">
      <alignment horizontal="left" vertical="center"/>
    </xf>
    <xf numFmtId="0" fontId="50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64" fontId="20" fillId="0" borderId="0" xfId="0" applyNumberFormat="1" applyFont="1" applyAlignment="1">
      <alignment horizontal="center" vertical="center"/>
    </xf>
    <xf numFmtId="168" fontId="46" fillId="17" borderId="0" xfId="0" applyNumberFormat="1" applyFont="1" applyFill="1" applyAlignment="1">
      <alignment horizontal="center" vertical="center"/>
    </xf>
    <xf numFmtId="168" fontId="46" fillId="4" borderId="0" xfId="0" applyNumberFormat="1" applyFont="1" applyFill="1" applyAlignment="1">
      <alignment horizontal="center" vertical="center"/>
    </xf>
    <xf numFmtId="0" fontId="0" fillId="17" borderId="0" xfId="0" applyFill="1" applyAlignment="1">
      <alignment horizontal="center" vertical="center" wrapText="1" shrinkToFit="1"/>
    </xf>
    <xf numFmtId="0" fontId="0" fillId="4" borderId="0" xfId="0" applyFill="1" applyAlignment="1">
      <alignment horizontal="center" vertical="center" wrapText="1" shrinkToFit="1"/>
    </xf>
    <xf numFmtId="0" fontId="0" fillId="0" borderId="0" xfId="0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18" fillId="28" borderId="6" xfId="0" applyFont="1" applyFill="1" applyBorder="1" applyAlignment="1">
      <alignment horizontal="center" vertical="center" wrapText="1"/>
    </xf>
    <xf numFmtId="0" fontId="42" fillId="4" borderId="0" xfId="0" applyFont="1" applyFill="1" applyAlignment="1" applyProtection="1">
      <alignment horizontal="right" vertical="center"/>
      <protection locked="0"/>
    </xf>
    <xf numFmtId="0" fontId="31" fillId="4" borderId="12" xfId="0" applyFont="1" applyFill="1" applyBorder="1" applyAlignment="1">
      <alignment horizontal="center" vertical="center" textRotation="180"/>
    </xf>
    <xf numFmtId="0" fontId="58" fillId="17" borderId="13" xfId="0" applyFont="1" applyFill="1" applyBorder="1" applyAlignment="1">
      <alignment horizontal="center" vertical="center" textRotation="180"/>
    </xf>
    <xf numFmtId="0" fontId="0" fillId="17" borderId="13" xfId="0" applyFill="1" applyBorder="1" applyAlignment="1">
      <alignment horizontal="center" vertical="center" wrapText="1" shrinkToFit="1"/>
    </xf>
    <xf numFmtId="168" fontId="46" fillId="17" borderId="13" xfId="0" applyNumberFormat="1" applyFont="1" applyFill="1" applyBorder="1" applyAlignment="1">
      <alignment horizontal="center" vertical="center"/>
    </xf>
    <xf numFmtId="0" fontId="0" fillId="17" borderId="12" xfId="0" applyFill="1" applyBorder="1" applyAlignment="1" applyProtection="1">
      <alignment horizontal="center" vertical="center"/>
      <protection locked="0"/>
    </xf>
    <xf numFmtId="44" fontId="0" fillId="17" borderId="13" xfId="493" applyFont="1" applyFill="1" applyBorder="1" applyAlignment="1" applyProtection="1">
      <alignment horizontal="center" vertical="center"/>
    </xf>
    <xf numFmtId="0" fontId="31" fillId="4" borderId="8" xfId="0" applyFont="1" applyFill="1" applyBorder="1" applyAlignment="1">
      <alignment horizontal="center" vertical="center" textRotation="255"/>
    </xf>
    <xf numFmtId="0" fontId="31" fillId="0" borderId="8" xfId="0" applyFont="1" applyBorder="1" applyAlignment="1">
      <alignment horizontal="center" vertical="center" textRotation="255"/>
    </xf>
    <xf numFmtId="168" fontId="46" fillId="0" borderId="0" xfId="0" applyNumberFormat="1" applyFont="1" applyAlignment="1">
      <alignment horizontal="center" vertical="center"/>
    </xf>
    <xf numFmtId="0" fontId="31" fillId="4" borderId="8" xfId="0" applyFont="1" applyFill="1" applyBorder="1" applyAlignment="1">
      <alignment horizontal="center" vertical="center" textRotation="180"/>
    </xf>
    <xf numFmtId="0" fontId="58" fillId="17" borderId="0" xfId="0" applyFont="1" applyFill="1" applyAlignment="1">
      <alignment horizontal="center" vertical="center" textRotation="180"/>
    </xf>
    <xf numFmtId="0" fontId="31" fillId="0" borderId="9" xfId="0" applyFont="1" applyBorder="1" applyAlignment="1">
      <alignment horizontal="center" vertical="center" textRotation="255"/>
    </xf>
    <xf numFmtId="0" fontId="28" fillId="4" borderId="3" xfId="0" applyFont="1" applyFill="1" applyBorder="1" applyAlignment="1">
      <alignment horizontal="center" vertical="center"/>
    </xf>
    <xf numFmtId="168" fontId="46" fillId="0" borderId="3" xfId="0" applyNumberFormat="1" applyFont="1" applyBorder="1" applyAlignment="1">
      <alignment horizontal="center" vertical="center"/>
    </xf>
    <xf numFmtId="0" fontId="58" fillId="4" borderId="0" xfId="0" applyFont="1" applyFill="1" applyAlignment="1">
      <alignment horizontal="center" vertical="center" textRotation="90"/>
    </xf>
    <xf numFmtId="0" fontId="0" fillId="4" borderId="8" xfId="0" applyFill="1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4" borderId="10" xfId="0" applyFill="1" applyBorder="1" applyAlignment="1" applyProtection="1">
      <alignment horizontal="center" vertical="center"/>
      <protection locked="0"/>
    </xf>
    <xf numFmtId="0" fontId="0" fillId="33" borderId="0" xfId="0" applyFill="1"/>
    <xf numFmtId="0" fontId="47" fillId="33" borderId="0" xfId="0" applyFont="1" applyFill="1" applyAlignment="1">
      <alignment horizontal="center" vertical="center"/>
    </xf>
    <xf numFmtId="0" fontId="28" fillId="33" borderId="6" xfId="0" applyFont="1" applyFill="1" applyBorder="1" applyAlignment="1">
      <alignment vertical="center"/>
    </xf>
    <xf numFmtId="0" fontId="28" fillId="33" borderId="0" xfId="0" applyFont="1" applyFill="1" applyAlignment="1">
      <alignment vertical="center"/>
    </xf>
    <xf numFmtId="0" fontId="0" fillId="33" borderId="0" xfId="0" applyFill="1" applyAlignment="1">
      <alignment horizontal="center" vertical="center"/>
    </xf>
    <xf numFmtId="0" fontId="19" fillId="33" borderId="13" xfId="0" applyFont="1" applyFill="1" applyBorder="1" applyAlignment="1">
      <alignment horizontal="center" vertical="center"/>
    </xf>
    <xf numFmtId="0" fontId="19" fillId="33" borderId="0" xfId="0" applyFont="1" applyFill="1" applyAlignment="1">
      <alignment horizontal="center" vertical="center"/>
    </xf>
    <xf numFmtId="0" fontId="19" fillId="33" borderId="3" xfId="0" applyFont="1" applyFill="1" applyBorder="1" applyAlignment="1">
      <alignment horizontal="center" vertical="center"/>
    </xf>
    <xf numFmtId="1" fontId="0" fillId="23" borderId="2" xfId="494" applyNumberFormat="1" applyFont="1" applyFill="1" applyBorder="1" applyProtection="1">
      <protection locked="0"/>
    </xf>
    <xf numFmtId="0" fontId="13" fillId="23" borderId="15" xfId="0" applyFont="1" applyFill="1" applyBorder="1" applyAlignment="1">
      <alignment horizontal="center" vertical="center"/>
    </xf>
    <xf numFmtId="0" fontId="13" fillId="23" borderId="6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4" borderId="0" xfId="0" applyFill="1"/>
    <xf numFmtId="0" fontId="47" fillId="34" borderId="0" xfId="0" applyFont="1" applyFill="1" applyAlignment="1">
      <alignment horizontal="center" vertical="center"/>
    </xf>
    <xf numFmtId="0" fontId="28" fillId="34" borderId="6" xfId="0" applyFont="1" applyFill="1" applyBorder="1" applyAlignment="1">
      <alignment vertical="center"/>
    </xf>
    <xf numFmtId="0" fontId="28" fillId="34" borderId="0" xfId="0" applyFont="1" applyFill="1" applyAlignment="1">
      <alignment vertical="center"/>
    </xf>
    <xf numFmtId="0" fontId="0" fillId="34" borderId="0" xfId="0" applyFill="1" applyAlignment="1">
      <alignment horizontal="center" vertical="center"/>
    </xf>
    <xf numFmtId="0" fontId="19" fillId="34" borderId="13" xfId="0" applyFont="1" applyFill="1" applyBorder="1" applyAlignment="1">
      <alignment horizontal="center" vertical="center"/>
    </xf>
    <xf numFmtId="0" fontId="19" fillId="34" borderId="0" xfId="0" applyFont="1" applyFill="1" applyAlignment="1">
      <alignment horizontal="center" vertical="center"/>
    </xf>
    <xf numFmtId="0" fontId="19" fillId="34" borderId="3" xfId="0" applyFont="1" applyFill="1" applyBorder="1" applyAlignment="1">
      <alignment horizontal="center" vertical="center"/>
    </xf>
    <xf numFmtId="0" fontId="28" fillId="33" borderId="6" xfId="0" applyFont="1" applyFill="1" applyBorder="1" applyAlignment="1">
      <alignment horizontal="center" vertical="center"/>
    </xf>
    <xf numFmtId="0" fontId="25" fillId="0" borderId="0" xfId="0" applyFont="1"/>
    <xf numFmtId="0" fontId="0" fillId="0" borderId="9" xfId="0" applyBorder="1" applyAlignment="1">
      <alignment horizontal="center" vertical="center"/>
    </xf>
    <xf numFmtId="0" fontId="19" fillId="26" borderId="3" xfId="0" applyFont="1" applyFill="1" applyBorder="1" applyAlignment="1">
      <alignment horizontal="center" vertical="center" wrapText="1"/>
    </xf>
    <xf numFmtId="0" fontId="19" fillId="32" borderId="3" xfId="0" applyFont="1" applyFill="1" applyBorder="1" applyAlignment="1">
      <alignment horizontal="center" vertical="center" wrapText="1"/>
    </xf>
    <xf numFmtId="0" fontId="19" fillId="18" borderId="3" xfId="0" applyFont="1" applyFill="1" applyBorder="1" applyAlignment="1">
      <alignment horizontal="center" vertical="center" wrapText="1"/>
    </xf>
    <xf numFmtId="0" fontId="19" fillId="20" borderId="3" xfId="0" applyFont="1" applyFill="1" applyBorder="1" applyAlignment="1">
      <alignment horizontal="center" vertical="center" wrapText="1"/>
    </xf>
    <xf numFmtId="0" fontId="18" fillId="16" borderId="3" xfId="0" applyFont="1" applyFill="1" applyBorder="1" applyAlignment="1">
      <alignment horizontal="center" vertical="center" wrapText="1"/>
    </xf>
    <xf numFmtId="0" fontId="13" fillId="24" borderId="0" xfId="0" applyFont="1" applyFill="1" applyAlignment="1">
      <alignment horizontal="center" vertical="center"/>
    </xf>
    <xf numFmtId="0" fontId="50" fillId="24" borderId="0" xfId="0" applyFont="1" applyFill="1" applyAlignment="1">
      <alignment horizontal="center" vertical="center"/>
    </xf>
    <xf numFmtId="0" fontId="0" fillId="0" borderId="16" xfId="0" applyBorder="1" applyAlignment="1">
      <alignment horizontal="center" vertical="center"/>
    </xf>
    <xf numFmtId="44" fontId="13" fillId="0" borderId="0" xfId="0" applyNumberFormat="1" applyFont="1" applyAlignment="1">
      <alignment horizontal="center" vertical="center"/>
    </xf>
    <xf numFmtId="0" fontId="5" fillId="0" borderId="0" xfId="0" applyFont="1"/>
    <xf numFmtId="0" fontId="0" fillId="0" borderId="3" xfId="0" applyBorder="1" applyAlignment="1">
      <alignment horizontal="right" vertical="center"/>
    </xf>
    <xf numFmtId="0" fontId="13" fillId="0" borderId="13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 wrapText="1"/>
    </xf>
    <xf numFmtId="0" fontId="13" fillId="23" borderId="6" xfId="0" applyFont="1" applyFill="1" applyBorder="1" applyAlignment="1">
      <alignment horizontal="right" vertical="center"/>
    </xf>
    <xf numFmtId="0" fontId="0" fillId="22" borderId="6" xfId="0" applyFill="1" applyBorder="1" applyAlignment="1">
      <alignment horizontal="center" vertical="center"/>
    </xf>
    <xf numFmtId="0" fontId="0" fillId="35" borderId="0" xfId="0" applyFill="1"/>
    <xf numFmtId="0" fontId="16" fillId="35" borderId="0" xfId="0" applyFont="1" applyFill="1"/>
    <xf numFmtId="0" fontId="47" fillId="35" borderId="0" xfId="0" applyFont="1" applyFill="1" applyAlignment="1">
      <alignment horizontal="center" vertical="center"/>
    </xf>
    <xf numFmtId="0" fontId="0" fillId="35" borderId="6" xfId="0" applyFill="1" applyBorder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19" fillId="35" borderId="13" xfId="0" applyFont="1" applyFill="1" applyBorder="1" applyAlignment="1">
      <alignment horizontal="center" vertical="center"/>
    </xf>
    <xf numFmtId="0" fontId="19" fillId="35" borderId="0" xfId="0" applyFont="1" applyFill="1" applyAlignment="1">
      <alignment horizontal="center" vertical="center"/>
    </xf>
    <xf numFmtId="0" fontId="19" fillId="35" borderId="3" xfId="0" applyFont="1" applyFill="1" applyBorder="1" applyAlignment="1">
      <alignment horizontal="center" vertical="center"/>
    </xf>
    <xf numFmtId="0" fontId="31" fillId="4" borderId="0" xfId="0" applyFont="1" applyFill="1" applyAlignment="1">
      <alignment horizontal="center" vertical="center" textRotation="180"/>
    </xf>
    <xf numFmtId="0" fontId="20" fillId="4" borderId="18" xfId="0" applyFont="1" applyFill="1" applyBorder="1" applyAlignment="1" applyProtection="1">
      <alignment horizontal="center" vertical="center" wrapText="1" shrinkToFit="1"/>
      <protection locked="0"/>
    </xf>
    <xf numFmtId="0" fontId="17" fillId="4" borderId="0" xfId="0" applyFont="1" applyFill="1" applyAlignment="1" applyProtection="1">
      <alignment horizontal="center" vertical="center"/>
      <protection locked="0"/>
    </xf>
    <xf numFmtId="0" fontId="20" fillId="4" borderId="18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Alignment="1" applyProtection="1">
      <alignment horizontal="center" vertical="center" wrapText="1" shrinkToFit="1"/>
      <protection locked="0"/>
    </xf>
    <xf numFmtId="0" fontId="0" fillId="4" borderId="10" xfId="0" applyFill="1" applyBorder="1" applyAlignment="1">
      <alignment horizontal="center" vertical="center"/>
    </xf>
    <xf numFmtId="0" fontId="19" fillId="4" borderId="8" xfId="0" applyFont="1" applyFill="1" applyBorder="1" applyAlignment="1">
      <alignment vertical="center"/>
    </xf>
    <xf numFmtId="0" fontId="25" fillId="4" borderId="8" xfId="0" applyFont="1" applyFill="1" applyBorder="1" applyAlignment="1">
      <alignment vertical="center" wrapText="1"/>
    </xf>
    <xf numFmtId="0" fontId="0" fillId="4" borderId="2" xfId="0" applyFill="1" applyBorder="1" applyAlignment="1">
      <alignment horizontal="center" vertical="center"/>
    </xf>
    <xf numFmtId="44" fontId="13" fillId="23" borderId="6" xfId="0" applyNumberFormat="1" applyFont="1" applyFill="1" applyBorder="1" applyAlignment="1">
      <alignment horizontal="center" vertical="center"/>
    </xf>
    <xf numFmtId="168" fontId="46" fillId="4" borderId="10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 wrapText="1"/>
    </xf>
    <xf numFmtId="0" fontId="19" fillId="17" borderId="2" xfId="0" applyFont="1" applyFill="1" applyBorder="1" applyAlignment="1">
      <alignment horizontal="center" vertical="center"/>
    </xf>
    <xf numFmtId="0" fontId="18" fillId="36" borderId="3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44" fontId="0" fillId="0" borderId="0" xfId="493" applyFont="1" applyBorder="1" applyAlignment="1" applyProtection="1">
      <alignment horizontal="center" vertical="center"/>
    </xf>
    <xf numFmtId="0" fontId="28" fillId="4" borderId="0" xfId="0" applyFont="1" applyFill="1" applyAlignment="1" applyProtection="1">
      <alignment horizontal="center" vertical="center"/>
      <protection locked="0"/>
    </xf>
    <xf numFmtId="0" fontId="0" fillId="4" borderId="0" xfId="0" applyFill="1"/>
    <xf numFmtId="0" fontId="18" fillId="0" borderId="0" xfId="493" applyNumberFormat="1" applyFont="1" applyBorder="1" applyAlignment="1" applyProtection="1">
      <alignment horizontal="center" vertical="center"/>
    </xf>
    <xf numFmtId="0" fontId="0" fillId="4" borderId="0" xfId="0" applyFill="1" applyAlignment="1">
      <alignment horizontal="right" vertical="center"/>
    </xf>
    <xf numFmtId="0" fontId="18" fillId="4" borderId="0" xfId="0" applyFont="1" applyFill="1" applyAlignment="1">
      <alignment horizontal="center" vertical="center"/>
    </xf>
    <xf numFmtId="44" fontId="13" fillId="4" borderId="8" xfId="0" applyNumberFormat="1" applyFont="1" applyFill="1" applyBorder="1" applyAlignment="1">
      <alignment horizontal="center" vertical="center"/>
    </xf>
    <xf numFmtId="44" fontId="0" fillId="17" borderId="8" xfId="493" applyFont="1" applyFill="1" applyBorder="1" applyAlignment="1" applyProtection="1">
      <alignment horizontal="center" vertical="center"/>
    </xf>
    <xf numFmtId="0" fontId="54" fillId="4" borderId="0" xfId="0" applyFont="1" applyFill="1" applyAlignment="1">
      <alignment horizontal="right"/>
    </xf>
    <xf numFmtId="0" fontId="54" fillId="4" borderId="0" xfId="0" applyFont="1" applyFill="1" applyAlignment="1">
      <alignment horizontal="left"/>
    </xf>
    <xf numFmtId="0" fontId="19" fillId="17" borderId="15" xfId="0" applyFont="1" applyFill="1" applyBorder="1" applyAlignment="1">
      <alignment horizontal="center" vertical="center"/>
    </xf>
    <xf numFmtId="0" fontId="17" fillId="4" borderId="18" xfId="0" applyFont="1" applyFill="1" applyBorder="1" applyAlignment="1" applyProtection="1">
      <alignment horizontal="center" vertical="center"/>
      <protection locked="0"/>
    </xf>
    <xf numFmtId="44" fontId="13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 wrapText="1"/>
    </xf>
    <xf numFmtId="0" fontId="0" fillId="4" borderId="17" xfId="0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4" borderId="11" xfId="0" applyFill="1" applyBorder="1" applyAlignment="1" applyProtection="1">
      <alignment horizontal="center" vertical="center"/>
      <protection locked="0"/>
    </xf>
    <xf numFmtId="0" fontId="0" fillId="4" borderId="11" xfId="0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0" fillId="4" borderId="7" xfId="0" applyFill="1" applyBorder="1" applyAlignment="1" applyProtection="1">
      <alignment horizontal="center" vertical="center"/>
      <protection locked="0"/>
    </xf>
    <xf numFmtId="0" fontId="0" fillId="4" borderId="14" xfId="0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17" fillId="17" borderId="18" xfId="0" applyFont="1" applyFill="1" applyBorder="1" applyAlignment="1" applyProtection="1">
      <alignment horizontal="center" vertical="center"/>
      <protection locked="0"/>
    </xf>
    <xf numFmtId="168" fontId="0" fillId="17" borderId="8" xfId="0" applyNumberForma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8" fontId="0" fillId="4" borderId="8" xfId="0" applyNumberForma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38" fillId="4" borderId="18" xfId="0" applyFont="1" applyFill="1" applyBorder="1" applyAlignment="1" applyProtection="1">
      <alignment horizontal="center" vertical="center"/>
      <protection locked="0"/>
    </xf>
    <xf numFmtId="0" fontId="20" fillId="17" borderId="8" xfId="0" applyFont="1" applyFill="1" applyBorder="1" applyAlignment="1" applyProtection="1">
      <alignment horizontal="center" vertical="center" wrapText="1" shrinkToFit="1"/>
      <protection locked="0"/>
    </xf>
    <xf numFmtId="0" fontId="17" fillId="17" borderId="8" xfId="0" applyFont="1" applyFill="1" applyBorder="1" applyAlignment="1" applyProtection="1">
      <alignment horizontal="center" vertical="center"/>
      <protection locked="0"/>
    </xf>
    <xf numFmtId="0" fontId="20" fillId="17" borderId="8" xfId="0" applyFont="1" applyFill="1" applyBorder="1" applyAlignment="1" applyProtection="1">
      <alignment horizontal="center" vertical="center"/>
      <protection locked="0"/>
    </xf>
    <xf numFmtId="0" fontId="38" fillId="17" borderId="8" xfId="0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0" fontId="31" fillId="4" borderId="3" xfId="0" applyFont="1" applyFill="1" applyBorder="1" applyAlignment="1">
      <alignment horizontal="center" vertical="center" textRotation="180"/>
    </xf>
    <xf numFmtId="0" fontId="19" fillId="4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/>
    </xf>
    <xf numFmtId="168" fontId="46" fillId="4" borderId="3" xfId="0" applyNumberFormat="1" applyFont="1" applyFill="1" applyBorder="1" applyAlignment="1">
      <alignment horizontal="center" vertical="center" wrapText="1" shrinkToFit="1"/>
    </xf>
    <xf numFmtId="0" fontId="20" fillId="4" borderId="17" xfId="0" applyFont="1" applyFill="1" applyBorder="1" applyAlignment="1" applyProtection="1">
      <alignment horizontal="center" vertical="center" wrapText="1" shrinkToFit="1"/>
      <protection locked="0"/>
    </xf>
    <xf numFmtId="0" fontId="17" fillId="4" borderId="3" xfId="0" applyFont="1" applyFill="1" applyBorder="1" applyAlignment="1" applyProtection="1">
      <alignment horizontal="center" vertical="center"/>
      <protection locked="0"/>
    </xf>
    <xf numFmtId="0" fontId="20" fillId="4" borderId="17" xfId="0" applyFont="1" applyFill="1" applyBorder="1" applyAlignment="1" applyProtection="1">
      <alignment horizontal="center" vertical="center"/>
      <protection locked="0"/>
    </xf>
    <xf numFmtId="0" fontId="20" fillId="4" borderId="3" xfId="0" applyFont="1" applyFill="1" applyBorder="1" applyAlignment="1" applyProtection="1">
      <alignment horizontal="center" vertical="center" wrapText="1" shrinkToFit="1"/>
      <protection locked="0"/>
    </xf>
    <xf numFmtId="0" fontId="38" fillId="4" borderId="17" xfId="0" applyFont="1" applyFill="1" applyBorder="1" applyAlignment="1" applyProtection="1">
      <alignment horizontal="center" vertical="center"/>
      <protection locked="0"/>
    </xf>
    <xf numFmtId="168" fontId="0" fillId="4" borderId="3" xfId="0" applyNumberFormat="1" applyFill="1" applyBorder="1" applyAlignment="1">
      <alignment horizontal="center" vertical="center"/>
    </xf>
    <xf numFmtId="0" fontId="19" fillId="4" borderId="13" xfId="0" applyFont="1" applyFill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/>
    </xf>
    <xf numFmtId="168" fontId="46" fillId="4" borderId="13" xfId="0" applyNumberFormat="1" applyFont="1" applyFill="1" applyBorder="1" applyAlignment="1">
      <alignment horizontal="center" vertical="center" wrapText="1" shrinkToFit="1"/>
    </xf>
    <xf numFmtId="0" fontId="20" fillId="4" borderId="7" xfId="0" applyFont="1" applyFill="1" applyBorder="1" applyAlignment="1" applyProtection="1">
      <alignment horizontal="center" vertical="center" wrapText="1" shrinkToFit="1"/>
      <protection locked="0"/>
    </xf>
    <xf numFmtId="0" fontId="17" fillId="4" borderId="13" xfId="0" applyFont="1" applyFill="1" applyBorder="1" applyAlignment="1" applyProtection="1">
      <alignment horizontal="center" vertical="center"/>
      <protection locked="0"/>
    </xf>
    <xf numFmtId="0" fontId="20" fillId="4" borderId="7" xfId="0" applyFont="1" applyFill="1" applyBorder="1" applyAlignment="1" applyProtection="1">
      <alignment horizontal="center" vertical="center"/>
      <protection locked="0"/>
    </xf>
    <xf numFmtId="0" fontId="20" fillId="4" borderId="13" xfId="0" applyFont="1" applyFill="1" applyBorder="1" applyAlignment="1" applyProtection="1">
      <alignment horizontal="center" vertical="center" wrapText="1" shrinkToFit="1"/>
      <protection locked="0"/>
    </xf>
    <xf numFmtId="0" fontId="17" fillId="4" borderId="7" xfId="0" applyFont="1" applyFill="1" applyBorder="1" applyAlignment="1" applyProtection="1">
      <alignment horizontal="center" vertical="center"/>
      <protection locked="0"/>
    </xf>
    <xf numFmtId="0" fontId="0" fillId="4" borderId="13" xfId="0" applyFill="1" applyBorder="1" applyAlignment="1" applyProtection="1">
      <alignment horizontal="center" vertical="center"/>
      <protection locked="0"/>
    </xf>
    <xf numFmtId="0" fontId="0" fillId="4" borderId="14" xfId="0" applyFill="1" applyBorder="1" applyAlignment="1" applyProtection="1">
      <alignment horizontal="center" vertical="center"/>
      <protection locked="0"/>
    </xf>
    <xf numFmtId="168" fontId="0" fillId="4" borderId="13" xfId="0" applyNumberFormat="1" applyFill="1" applyBorder="1" applyAlignment="1">
      <alignment horizontal="center" vertical="center"/>
    </xf>
    <xf numFmtId="0" fontId="8" fillId="0" borderId="0" xfId="0" applyFont="1" applyAlignment="1">
      <alignment textRotation="180"/>
    </xf>
    <xf numFmtId="0" fontId="8" fillId="35" borderId="0" xfId="0" applyFont="1" applyFill="1"/>
    <xf numFmtId="0" fontId="8" fillId="22" borderId="0" xfId="0" applyFont="1" applyFill="1"/>
    <xf numFmtId="0" fontId="31" fillId="17" borderId="13" xfId="0" applyFont="1" applyFill="1" applyBorder="1" applyAlignment="1">
      <alignment horizontal="center" vertical="center" textRotation="180"/>
    </xf>
    <xf numFmtId="0" fontId="19" fillId="17" borderId="13" xfId="0" applyFont="1" applyFill="1" applyBorder="1" applyAlignment="1">
      <alignment horizontal="center" vertical="center" wrapText="1"/>
    </xf>
    <xf numFmtId="0" fontId="20" fillId="17" borderId="7" xfId="0" applyFont="1" applyFill="1" applyBorder="1" applyAlignment="1" applyProtection="1">
      <alignment horizontal="center" vertical="center" wrapText="1" shrinkToFit="1"/>
      <protection locked="0"/>
    </xf>
    <xf numFmtId="0" fontId="17" fillId="17" borderId="13" xfId="0" applyFont="1" applyFill="1" applyBorder="1" applyAlignment="1" applyProtection="1">
      <alignment horizontal="center" vertical="center"/>
      <protection locked="0"/>
    </xf>
    <xf numFmtId="0" fontId="20" fillId="17" borderId="7" xfId="0" applyFont="1" applyFill="1" applyBorder="1" applyAlignment="1" applyProtection="1">
      <alignment horizontal="center" vertical="center"/>
      <protection locked="0"/>
    </xf>
    <xf numFmtId="0" fontId="20" fillId="17" borderId="13" xfId="0" applyFont="1" applyFill="1" applyBorder="1" applyAlignment="1" applyProtection="1">
      <alignment horizontal="center" vertical="center" wrapText="1" shrinkToFit="1"/>
      <protection locked="0"/>
    </xf>
    <xf numFmtId="0" fontId="17" fillId="17" borderId="7" xfId="0" applyFont="1" applyFill="1" applyBorder="1" applyAlignment="1" applyProtection="1">
      <alignment horizontal="center" vertical="center"/>
      <protection locked="0"/>
    </xf>
    <xf numFmtId="168" fontId="0" fillId="17" borderId="13" xfId="0" applyNumberFormat="1" applyFill="1" applyBorder="1" applyAlignment="1">
      <alignment horizontal="center" vertical="center"/>
    </xf>
    <xf numFmtId="0" fontId="2" fillId="17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0" fillId="4" borderId="0" xfId="0" applyFont="1" applyFill="1" applyAlignment="1">
      <alignment horizontal="center" vertical="center" textRotation="90"/>
    </xf>
    <xf numFmtId="0" fontId="60" fillId="17" borderId="0" xfId="0" applyFont="1" applyFill="1" applyAlignment="1">
      <alignment horizontal="center" vertical="center" textRotation="90"/>
    </xf>
    <xf numFmtId="168" fontId="46" fillId="17" borderId="10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165" fontId="15" fillId="0" borderId="0" xfId="500" applyNumberFormat="1" applyFont="1" applyAlignment="1">
      <alignment horizontal="left" vertical="center"/>
    </xf>
    <xf numFmtId="0" fontId="42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 textRotation="90"/>
    </xf>
    <xf numFmtId="0" fontId="19" fillId="4" borderId="0" xfId="0" quotePrefix="1" applyFont="1" applyFill="1" applyAlignment="1">
      <alignment horizontal="center" vertical="center" wrapText="1"/>
    </xf>
    <xf numFmtId="0" fontId="0" fillId="4" borderId="0" xfId="0" quotePrefix="1" applyFill="1" applyAlignment="1">
      <alignment horizontal="center" vertical="center" wrapText="1"/>
    </xf>
    <xf numFmtId="0" fontId="0" fillId="0" borderId="13" xfId="0" applyBorder="1"/>
    <xf numFmtId="0" fontId="28" fillId="0" borderId="13" xfId="0" applyFont="1" applyBorder="1" applyAlignment="1">
      <alignment horizontal="center" vertical="center"/>
    </xf>
    <xf numFmtId="0" fontId="62" fillId="4" borderId="13" xfId="0" applyFont="1" applyFill="1" applyBorder="1" applyAlignment="1">
      <alignment horizontal="center" vertical="center" textRotation="90"/>
    </xf>
    <xf numFmtId="0" fontId="0" fillId="0" borderId="13" xfId="0" applyBorder="1" applyAlignment="1">
      <alignment horizontal="center" vertical="center" wrapText="1"/>
    </xf>
    <xf numFmtId="168" fontId="20" fillId="0" borderId="13" xfId="0" applyNumberFormat="1" applyFont="1" applyBorder="1" applyAlignment="1">
      <alignment horizontal="center" vertical="center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169" fontId="0" fillId="0" borderId="13" xfId="0" applyNumberFormat="1" applyBorder="1" applyAlignment="1">
      <alignment horizontal="center" vertical="center"/>
    </xf>
    <xf numFmtId="169" fontId="19" fillId="4" borderId="14" xfId="0" applyNumberFormat="1" applyFont="1" applyFill="1" applyBorder="1" applyAlignment="1">
      <alignment horizontal="center" vertical="center"/>
    </xf>
    <xf numFmtId="0" fontId="28" fillId="17" borderId="3" xfId="0" applyFont="1" applyFill="1" applyBorder="1" applyAlignment="1">
      <alignment horizontal="center" vertical="center"/>
    </xf>
    <xf numFmtId="0" fontId="58" fillId="17" borderId="3" xfId="0" applyFont="1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 wrapText="1"/>
    </xf>
    <xf numFmtId="168" fontId="20" fillId="17" borderId="3" xfId="0" applyNumberFormat="1" applyFont="1" applyFill="1" applyBorder="1" applyAlignment="1">
      <alignment horizontal="center" vertical="center"/>
    </xf>
    <xf numFmtId="0" fontId="0" fillId="17" borderId="17" xfId="0" applyFill="1" applyBorder="1" applyAlignment="1" applyProtection="1">
      <alignment horizontal="center" vertical="center"/>
      <protection locked="0"/>
    </xf>
    <xf numFmtId="0" fontId="0" fillId="17" borderId="3" xfId="0" applyFill="1" applyBorder="1" applyAlignment="1" applyProtection="1">
      <alignment horizontal="center" vertical="center"/>
      <protection locked="0"/>
    </xf>
    <xf numFmtId="0" fontId="0" fillId="17" borderId="9" xfId="0" applyFill="1" applyBorder="1" applyAlignment="1" applyProtection="1">
      <alignment horizontal="center" vertical="center"/>
      <protection locked="0"/>
    </xf>
    <xf numFmtId="0" fontId="0" fillId="17" borderId="11" xfId="0" applyFill="1" applyBorder="1" applyAlignment="1" applyProtection="1">
      <alignment horizontal="center" vertical="center"/>
      <protection locked="0"/>
    </xf>
    <xf numFmtId="169" fontId="0" fillId="17" borderId="3" xfId="0" applyNumberFormat="1" applyFill="1" applyBorder="1" applyAlignment="1">
      <alignment horizontal="center" vertical="center"/>
    </xf>
    <xf numFmtId="169" fontId="19" fillId="17" borderId="11" xfId="0" applyNumberFormat="1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58" fillId="0" borderId="13" xfId="0" applyFont="1" applyBorder="1" applyAlignment="1">
      <alignment horizontal="center" vertical="center"/>
    </xf>
    <xf numFmtId="0" fontId="31" fillId="4" borderId="9" xfId="0" applyFont="1" applyFill="1" applyBorder="1" applyAlignment="1">
      <alignment horizontal="center" vertical="center" textRotation="180"/>
    </xf>
    <xf numFmtId="1" fontId="33" fillId="0" borderId="15" xfId="500" applyNumberFormat="1" applyFont="1" applyBorder="1" applyAlignment="1">
      <alignment horizontal="center" vertical="center"/>
    </xf>
    <xf numFmtId="1" fontId="0" fillId="0" borderId="19" xfId="500" applyNumberFormat="1" applyFont="1" applyBorder="1" applyAlignment="1">
      <alignment horizontal="center" vertical="center"/>
    </xf>
    <xf numFmtId="0" fontId="25" fillId="4" borderId="3" xfId="0" applyFont="1" applyFill="1" applyBorder="1" applyAlignment="1">
      <alignment vertical="center" wrapText="1"/>
    </xf>
    <xf numFmtId="168" fontId="0" fillId="4" borderId="12" xfId="0" applyNumberFormat="1" applyFill="1" applyBorder="1" applyAlignment="1">
      <alignment horizontal="center" vertical="center"/>
    </xf>
    <xf numFmtId="168" fontId="0" fillId="17" borderId="9" xfId="0" applyNumberFormat="1" applyFill="1" applyBorder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14" fillId="0" borderId="0" xfId="500" applyNumberFormat="1" applyFont="1" applyAlignment="1">
      <alignment horizontal="center" vertical="center" wrapText="1"/>
    </xf>
    <xf numFmtId="0" fontId="31" fillId="0" borderId="9" xfId="0" applyFont="1" applyBorder="1" applyAlignment="1">
      <alignment horizontal="center" vertical="center" textRotation="90"/>
    </xf>
    <xf numFmtId="44" fontId="0" fillId="0" borderId="8" xfId="493" applyFont="1" applyFill="1" applyBorder="1" applyAlignment="1" applyProtection="1">
      <alignment horizontal="center" vertical="center"/>
    </xf>
    <xf numFmtId="0" fontId="60" fillId="0" borderId="0" xfId="0" applyFont="1" applyAlignment="1">
      <alignment horizontal="center" vertical="center" textRotation="90"/>
    </xf>
    <xf numFmtId="0" fontId="58" fillId="0" borderId="13" xfId="0" applyFont="1" applyBorder="1" applyAlignment="1">
      <alignment horizontal="center" vertical="center" textRotation="180"/>
    </xf>
    <xf numFmtId="0" fontId="4" fillId="0" borderId="13" xfId="0" applyFont="1" applyBorder="1" applyAlignment="1">
      <alignment horizontal="center" vertical="center" wrapText="1" shrinkToFit="1"/>
    </xf>
    <xf numFmtId="168" fontId="46" fillId="0" borderId="13" xfId="0" applyNumberFormat="1" applyFont="1" applyBorder="1" applyAlignment="1">
      <alignment horizontal="center" vertical="center"/>
    </xf>
    <xf numFmtId="0" fontId="0" fillId="0" borderId="14" xfId="0" applyBorder="1" applyAlignment="1" applyProtection="1">
      <alignment horizontal="center" vertical="center"/>
      <protection locked="0"/>
    </xf>
    <xf numFmtId="44" fontId="0" fillId="0" borderId="13" xfId="493" applyFont="1" applyFill="1" applyBorder="1" applyAlignment="1" applyProtection="1">
      <alignment horizontal="center" vertical="center"/>
    </xf>
    <xf numFmtId="0" fontId="0" fillId="0" borderId="14" xfId="0" applyBorder="1" applyAlignment="1">
      <alignment horizontal="center" vertical="center"/>
    </xf>
    <xf numFmtId="168" fontId="46" fillId="0" borderId="10" xfId="0" applyNumberFormat="1" applyFont="1" applyBorder="1" applyAlignment="1">
      <alignment horizontal="center" vertical="center"/>
    </xf>
    <xf numFmtId="0" fontId="56" fillId="0" borderId="18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 shrinkToFit="1"/>
    </xf>
    <xf numFmtId="0" fontId="31" fillId="17" borderId="0" xfId="0" applyFont="1" applyFill="1" applyAlignment="1" applyProtection="1">
      <alignment horizontal="center" vertical="center"/>
      <protection locked="0"/>
    </xf>
    <xf numFmtId="0" fontId="58" fillId="17" borderId="3" xfId="0" applyFont="1" applyFill="1" applyBorder="1" applyAlignment="1">
      <alignment horizontal="center" vertical="center" textRotation="90"/>
    </xf>
    <xf numFmtId="0" fontId="0" fillId="17" borderId="3" xfId="0" applyFill="1" applyBorder="1" applyAlignment="1">
      <alignment horizontal="center" vertical="center" wrapText="1" shrinkToFit="1"/>
    </xf>
    <xf numFmtId="168" fontId="46" fillId="17" borderId="3" xfId="0" applyNumberFormat="1" applyFont="1" applyFill="1" applyBorder="1" applyAlignment="1">
      <alignment horizontal="center" vertical="center"/>
    </xf>
    <xf numFmtId="44" fontId="0" fillId="17" borderId="9" xfId="493" applyFont="1" applyFill="1" applyBorder="1" applyAlignment="1" applyProtection="1">
      <alignment horizontal="center" vertical="center"/>
    </xf>
    <xf numFmtId="0" fontId="20" fillId="0" borderId="13" xfId="0" applyFont="1" applyBorder="1" applyAlignment="1">
      <alignment horizontal="center" vertical="center" wrapText="1" shrinkToFit="1"/>
    </xf>
    <xf numFmtId="0" fontId="20" fillId="0" borderId="0" xfId="0" applyFont="1" applyAlignment="1">
      <alignment horizontal="center" vertical="center" wrapText="1" shrinkToFit="1"/>
    </xf>
    <xf numFmtId="0" fontId="20" fillId="17" borderId="0" xfId="0" applyFont="1" applyFill="1" applyAlignment="1">
      <alignment horizontal="center" vertical="center" wrapText="1" shrinkToFit="1"/>
    </xf>
    <xf numFmtId="0" fontId="20" fillId="4" borderId="0" xfId="0" applyFont="1" applyFill="1" applyAlignment="1">
      <alignment horizontal="center" vertical="center" wrapText="1" shrinkToFit="1"/>
    </xf>
    <xf numFmtId="0" fontId="20" fillId="17" borderId="3" xfId="0" applyFont="1" applyFill="1" applyBorder="1" applyAlignment="1">
      <alignment horizontal="center" vertical="center" wrapText="1" shrinkToFit="1"/>
    </xf>
    <xf numFmtId="0" fontId="20" fillId="17" borderId="13" xfId="0" applyFont="1" applyFill="1" applyBorder="1" applyAlignment="1">
      <alignment horizontal="center" vertical="center" wrapText="1" shrinkToFit="1"/>
    </xf>
    <xf numFmtId="0" fontId="20" fillId="4" borderId="3" xfId="0" applyFont="1" applyFill="1" applyBorder="1" applyAlignment="1">
      <alignment horizontal="center" vertical="center" wrapText="1" shrinkToFit="1"/>
    </xf>
    <xf numFmtId="0" fontId="20" fillId="0" borderId="13" xfId="0" applyFont="1" applyBorder="1" applyAlignment="1">
      <alignment horizontal="center" vertical="center"/>
    </xf>
    <xf numFmtId="0" fontId="20" fillId="17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20" fillId="17" borderId="3" xfId="0" applyFont="1" applyFill="1" applyBorder="1" applyAlignment="1">
      <alignment horizontal="center" vertical="center"/>
    </xf>
    <xf numFmtId="0" fontId="20" fillId="17" borderId="13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wrapText="1" shrinkToFit="1"/>
    </xf>
    <xf numFmtId="0" fontId="20" fillId="0" borderId="3" xfId="0" applyFont="1" applyBorder="1" applyAlignment="1">
      <alignment horizontal="center" vertical="center"/>
    </xf>
    <xf numFmtId="44" fontId="0" fillId="0" borderId="9" xfId="493" applyFont="1" applyFill="1" applyBorder="1" applyAlignment="1" applyProtection="1">
      <alignment horizontal="center" vertical="center"/>
    </xf>
    <xf numFmtId="0" fontId="37" fillId="0" borderId="0" xfId="0" applyFont="1" applyAlignment="1">
      <alignment horizontal="left"/>
    </xf>
    <xf numFmtId="0" fontId="37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center"/>
    </xf>
    <xf numFmtId="0" fontId="28" fillId="0" borderId="6" xfId="0" applyFont="1" applyBorder="1" applyAlignment="1">
      <alignment horizontal="left" vertical="center"/>
    </xf>
    <xf numFmtId="0" fontId="28" fillId="4" borderId="0" xfId="0" applyFont="1" applyFill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8" fillId="0" borderId="3" xfId="0" applyFont="1" applyBorder="1" applyAlignment="1">
      <alignment horizontal="left" vertical="center"/>
    </xf>
    <xf numFmtId="0" fontId="28" fillId="17" borderId="0" xfId="0" applyFont="1" applyFill="1" applyAlignment="1">
      <alignment horizontal="left" vertical="center"/>
    </xf>
    <xf numFmtId="0" fontId="28" fillId="17" borderId="3" xfId="0" applyFont="1" applyFill="1" applyBorder="1" applyAlignment="1">
      <alignment horizontal="left" vertical="center"/>
    </xf>
    <xf numFmtId="0" fontId="28" fillId="17" borderId="13" xfId="0" applyFont="1" applyFill="1" applyBorder="1" applyAlignment="1">
      <alignment horizontal="left" vertical="center"/>
    </xf>
    <xf numFmtId="0" fontId="28" fillId="4" borderId="3" xfId="0" applyFont="1" applyFill="1" applyBorder="1" applyAlignment="1">
      <alignment horizontal="left" vertical="center"/>
    </xf>
    <xf numFmtId="0" fontId="60" fillId="0" borderId="3" xfId="0" applyFont="1" applyBorder="1" applyAlignment="1">
      <alignment horizontal="center" vertical="center" textRotation="90"/>
    </xf>
    <xf numFmtId="0" fontId="13" fillId="4" borderId="6" xfId="0" applyFont="1" applyFill="1" applyBorder="1" applyAlignment="1">
      <alignment horizontal="center" vertical="center" textRotation="180"/>
    </xf>
    <xf numFmtId="0" fontId="20" fillId="17" borderId="0" xfId="0" applyFont="1" applyFill="1" applyAlignment="1">
      <alignment horizontal="center" vertical="center" wrapText="1"/>
    </xf>
    <xf numFmtId="0" fontId="19" fillId="26" borderId="6" xfId="0" applyFont="1" applyFill="1" applyBorder="1" applyAlignment="1">
      <alignment horizontal="center" vertical="center" wrapText="1"/>
    </xf>
    <xf numFmtId="0" fontId="18" fillId="36" borderId="6" xfId="0" applyFont="1" applyFill="1" applyBorder="1" applyAlignment="1">
      <alignment horizontal="center" vertical="center" wrapText="1"/>
    </xf>
    <xf numFmtId="0" fontId="19" fillId="18" borderId="6" xfId="0" applyFont="1" applyFill="1" applyBorder="1" applyAlignment="1">
      <alignment horizontal="center" vertical="center" wrapText="1"/>
    </xf>
    <xf numFmtId="0" fontId="0" fillId="37" borderId="16" xfId="0" applyFill="1" applyBorder="1" applyAlignment="1">
      <alignment horizontal="center" vertical="center" wrapText="1"/>
    </xf>
    <xf numFmtId="44" fontId="0" fillId="0" borderId="12" xfId="493" applyFont="1" applyFill="1" applyBorder="1" applyAlignment="1" applyProtection="1">
      <alignment horizontal="center" vertical="center"/>
    </xf>
    <xf numFmtId="0" fontId="20" fillId="21" borderId="6" xfId="0" applyFont="1" applyFill="1" applyBorder="1" applyAlignment="1">
      <alignment vertical="center" wrapText="1"/>
    </xf>
    <xf numFmtId="0" fontId="20" fillId="21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19" fillId="34" borderId="6" xfId="0" applyFont="1" applyFill="1" applyBorder="1" applyAlignment="1">
      <alignment horizontal="center" vertical="center"/>
    </xf>
    <xf numFmtId="0" fontId="19" fillId="21" borderId="6" xfId="0" applyFont="1" applyFill="1" applyBorder="1" applyAlignment="1">
      <alignment horizontal="center" vertical="center"/>
    </xf>
    <xf numFmtId="0" fontId="0" fillId="34" borderId="6" xfId="0" applyFill="1" applyBorder="1" applyAlignment="1">
      <alignment horizontal="center" vertical="center"/>
    </xf>
    <xf numFmtId="0" fontId="0" fillId="21" borderId="6" xfId="0" applyFill="1" applyBorder="1" applyAlignment="1">
      <alignment horizontal="center" vertical="center"/>
    </xf>
    <xf numFmtId="0" fontId="1" fillId="17" borderId="0" xfId="0" applyFont="1" applyFill="1" applyAlignment="1">
      <alignment horizontal="center" vertical="center" wrapText="1" shrinkToFit="1"/>
    </xf>
    <xf numFmtId="2" fontId="19" fillId="33" borderId="13" xfId="0" applyNumberFormat="1" applyFont="1" applyFill="1" applyBorder="1" applyAlignment="1">
      <alignment horizontal="center" vertical="center"/>
    </xf>
    <xf numFmtId="2" fontId="19" fillId="33" borderId="0" xfId="0" applyNumberFormat="1" applyFont="1" applyFill="1" applyAlignment="1">
      <alignment horizontal="center" vertical="center"/>
    </xf>
    <xf numFmtId="2" fontId="19" fillId="33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500" applyNumberFormat="1" applyFont="1" applyAlignment="1">
      <alignment horizontal="left" vertical="center" wrapText="1"/>
    </xf>
    <xf numFmtId="1" fontId="33" fillId="0" borderId="21" xfId="500" applyNumberFormat="1" applyFont="1" applyBorder="1" applyAlignment="1">
      <alignment horizontal="center" vertical="center"/>
    </xf>
    <xf numFmtId="1" fontId="0" fillId="0" borderId="20" xfId="500" applyNumberFormat="1" applyFont="1" applyBorder="1" applyAlignment="1">
      <alignment horizontal="center" vertical="center"/>
    </xf>
    <xf numFmtId="0" fontId="0" fillId="0" borderId="21" xfId="500" applyNumberFormat="1" applyFont="1" applyBorder="1" applyAlignment="1">
      <alignment horizontal="center" vertical="center"/>
    </xf>
    <xf numFmtId="0" fontId="0" fillId="0" borderId="24" xfId="500" applyNumberFormat="1" applyFont="1" applyBorder="1" applyAlignment="1">
      <alignment horizontal="center" vertical="center"/>
    </xf>
    <xf numFmtId="0" fontId="13" fillId="0" borderId="21" xfId="500" applyNumberFormat="1" applyFont="1" applyBorder="1" applyAlignment="1">
      <alignment horizontal="left" vertical="center" wrapText="1"/>
    </xf>
    <xf numFmtId="0" fontId="13" fillId="0" borderId="21" xfId="500" applyNumberFormat="1" applyFont="1" applyBorder="1" applyAlignment="1">
      <alignment horizontal="center" vertical="center" wrapText="1"/>
    </xf>
    <xf numFmtId="0" fontId="33" fillId="0" borderId="21" xfId="500" applyNumberFormat="1" applyFont="1" applyBorder="1" applyAlignment="1">
      <alignment horizontal="center" vertical="center" wrapText="1"/>
    </xf>
    <xf numFmtId="0" fontId="13" fillId="0" borderId="25" xfId="500" applyNumberFormat="1" applyFont="1" applyBorder="1" applyAlignment="1">
      <alignment horizontal="center" vertical="center" textRotation="90" wrapText="1"/>
    </xf>
    <xf numFmtId="1" fontId="33" fillId="0" borderId="22" xfId="500" applyNumberFormat="1" applyFont="1" applyBorder="1" applyAlignment="1">
      <alignment horizontal="center" vertical="center"/>
    </xf>
    <xf numFmtId="1" fontId="30" fillId="0" borderId="19" xfId="500" applyNumberFormat="1" applyFont="1" applyBorder="1" applyAlignment="1">
      <alignment horizontal="center" vertical="center" wrapText="1"/>
    </xf>
    <xf numFmtId="0" fontId="8" fillId="0" borderId="17" xfId="500" applyNumberFormat="1" applyBorder="1" applyAlignment="1">
      <alignment horizontal="left" vertical="center" wrapText="1"/>
    </xf>
    <xf numFmtId="0" fontId="8" fillId="0" borderId="2" xfId="500" applyNumberFormat="1" applyBorder="1" applyAlignment="1">
      <alignment horizontal="left" vertical="center" wrapText="1"/>
    </xf>
    <xf numFmtId="0" fontId="8" fillId="0" borderId="21" xfId="500" applyNumberFormat="1" applyBorder="1" applyAlignment="1">
      <alignment horizontal="left" vertical="center" wrapText="1"/>
    </xf>
    <xf numFmtId="1" fontId="33" fillId="0" borderId="17" xfId="500" applyNumberFormat="1" applyFont="1" applyBorder="1" applyAlignment="1">
      <alignment horizontal="center" vertical="center" wrapText="1"/>
    </xf>
    <xf numFmtId="1" fontId="33" fillId="0" borderId="9" xfId="500" applyNumberFormat="1" applyFont="1" applyBorder="1" applyAlignment="1">
      <alignment horizontal="center" vertical="center" wrapText="1"/>
    </xf>
    <xf numFmtId="1" fontId="33" fillId="0" borderId="2" xfId="500" applyNumberFormat="1" applyFont="1" applyBorder="1" applyAlignment="1">
      <alignment horizontal="center" vertical="center" wrapText="1"/>
    </xf>
    <xf numFmtId="1" fontId="33" fillId="0" borderId="15" xfId="500" applyNumberFormat="1" applyFont="1" applyBorder="1" applyAlignment="1">
      <alignment horizontal="center" vertical="center" wrapText="1"/>
    </xf>
    <xf numFmtId="1" fontId="33" fillId="0" borderId="21" xfId="500" applyNumberFormat="1" applyFont="1" applyBorder="1" applyAlignment="1">
      <alignment horizontal="center" vertical="center" wrapText="1"/>
    </xf>
    <xf numFmtId="1" fontId="33" fillId="0" borderId="25" xfId="500" applyNumberFormat="1" applyFont="1" applyBorder="1" applyAlignment="1">
      <alignment horizontal="center" vertical="center" wrapText="1"/>
    </xf>
    <xf numFmtId="1" fontId="33" fillId="0" borderId="11" xfId="500" applyNumberFormat="1" applyFont="1" applyBorder="1" applyAlignment="1">
      <alignment horizontal="center" vertical="center"/>
    </xf>
    <xf numFmtId="0" fontId="8" fillId="0" borderId="6" xfId="500" applyNumberFormat="1" applyBorder="1" applyAlignment="1">
      <alignment horizontal="center" vertical="center"/>
    </xf>
    <xf numFmtId="0" fontId="0" fillId="12" borderId="0" xfId="0" applyFill="1"/>
    <xf numFmtId="0" fontId="47" fillId="12" borderId="0" xfId="0" applyFont="1" applyFill="1" applyAlignment="1">
      <alignment horizontal="center" vertical="center"/>
    </xf>
    <xf numFmtId="0" fontId="20" fillId="12" borderId="6" xfId="0" applyFont="1" applyFill="1" applyBorder="1" applyAlignment="1">
      <alignment vertical="center" wrapText="1"/>
    </xf>
    <xf numFmtId="0" fontId="20" fillId="12" borderId="0" xfId="0" applyFont="1" applyFill="1" applyAlignment="1">
      <alignment vertical="center" wrapText="1"/>
    </xf>
    <xf numFmtId="0" fontId="0" fillId="12" borderId="0" xfId="0" applyFill="1" applyAlignment="1">
      <alignment horizontal="center" vertical="center"/>
    </xf>
    <xf numFmtId="0" fontId="19" fillId="12" borderId="6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12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6" fillId="12" borderId="0" xfId="0" applyFont="1" applyFill="1"/>
    <xf numFmtId="0" fontId="0" fillId="12" borderId="6" xfId="0" applyFill="1" applyBorder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38" borderId="0" xfId="0" applyFill="1"/>
    <xf numFmtId="0" fontId="16" fillId="38" borderId="0" xfId="0" applyFont="1" applyFill="1"/>
    <xf numFmtId="0" fontId="47" fillId="38" borderId="0" xfId="0" applyFont="1" applyFill="1" applyAlignment="1">
      <alignment horizontal="center" vertical="center"/>
    </xf>
    <xf numFmtId="0" fontId="0" fillId="38" borderId="6" xfId="0" applyFill="1" applyBorder="1" applyAlignment="1">
      <alignment horizontal="center" vertical="center" wrapText="1"/>
    </xf>
    <xf numFmtId="0" fontId="0" fillId="38" borderId="0" xfId="0" applyFill="1" applyAlignment="1">
      <alignment horizontal="center" vertical="center" wrapText="1"/>
    </xf>
    <xf numFmtId="0" fontId="0" fillId="38" borderId="0" xfId="0" applyFill="1" applyAlignment="1">
      <alignment horizontal="center" vertical="center"/>
    </xf>
    <xf numFmtId="0" fontId="0" fillId="12" borderId="6" xfId="0" applyFill="1" applyBorder="1" applyAlignment="1">
      <alignment horizontal="center" vertical="center"/>
    </xf>
    <xf numFmtId="0" fontId="0" fillId="38" borderId="6" xfId="0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9" fillId="35" borderId="6" xfId="0" applyFont="1" applyFill="1" applyBorder="1" applyAlignment="1">
      <alignment horizontal="center" vertical="center"/>
    </xf>
    <xf numFmtId="0" fontId="19" fillId="38" borderId="6" xfId="0" applyFont="1" applyFill="1" applyBorder="1" applyAlignment="1">
      <alignment horizontal="center" vertical="center"/>
    </xf>
    <xf numFmtId="0" fontId="8" fillId="12" borderId="0" xfId="0" applyFont="1" applyFill="1"/>
    <xf numFmtId="0" fontId="8" fillId="38" borderId="0" xfId="0" applyFont="1" applyFill="1"/>
    <xf numFmtId="0" fontId="0" fillId="38" borderId="13" xfId="0" applyFill="1" applyBorder="1" applyAlignment="1">
      <alignment horizontal="center" vertical="center" wrapText="1"/>
    </xf>
    <xf numFmtId="0" fontId="16" fillId="24" borderId="0" xfId="0" applyFont="1" applyFill="1"/>
    <xf numFmtId="0" fontId="16" fillId="24" borderId="13" xfId="0" applyFont="1" applyFill="1" applyBorder="1" applyAlignment="1">
      <alignment horizontal="center" vertical="center"/>
    </xf>
    <xf numFmtId="0" fontId="16" fillId="24" borderId="0" xfId="0" applyFont="1" applyFill="1" applyAlignment="1">
      <alignment horizontal="center" vertical="center"/>
    </xf>
    <xf numFmtId="0" fontId="16" fillId="24" borderId="6" xfId="0" applyFont="1" applyFill="1" applyBorder="1" applyAlignment="1">
      <alignment horizontal="center" vertical="center"/>
    </xf>
    <xf numFmtId="0" fontId="8" fillId="24" borderId="6" xfId="0" applyFont="1" applyFill="1" applyBorder="1" applyAlignment="1">
      <alignment horizontal="center" vertical="center"/>
    </xf>
    <xf numFmtId="0" fontId="0" fillId="24" borderId="0" xfId="0" applyFill="1"/>
    <xf numFmtId="0" fontId="0" fillId="24" borderId="0" xfId="0" applyFill="1" applyAlignment="1">
      <alignment horizontal="center" vertical="center"/>
    </xf>
    <xf numFmtId="0" fontId="13" fillId="24" borderId="6" xfId="0" applyFont="1" applyFill="1" applyBorder="1" applyAlignment="1">
      <alignment horizontal="center" vertical="center"/>
    </xf>
    <xf numFmtId="0" fontId="0" fillId="24" borderId="6" xfId="0" applyFill="1" applyBorder="1" applyAlignment="1">
      <alignment vertical="center"/>
    </xf>
    <xf numFmtId="0" fontId="0" fillId="24" borderId="6" xfId="0" applyFill="1" applyBorder="1" applyAlignment="1">
      <alignment horizontal="center" vertical="center"/>
    </xf>
    <xf numFmtId="0" fontId="18" fillId="0" borderId="0" xfId="0" applyFont="1"/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8" fillId="24" borderId="0" xfId="0" applyFont="1" applyFill="1"/>
    <xf numFmtId="0" fontId="8" fillId="2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63" fillId="2" borderId="6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/>
    </xf>
    <xf numFmtId="0" fontId="20" fillId="3" borderId="6" xfId="0" applyFont="1" applyFill="1" applyBorder="1" applyAlignment="1">
      <alignment vertical="center" wrapText="1"/>
    </xf>
    <xf numFmtId="0" fontId="20" fillId="11" borderId="6" xfId="0" applyFont="1" applyFill="1" applyBorder="1" applyAlignment="1">
      <alignment vertical="center" wrapText="1"/>
    </xf>
    <xf numFmtId="0" fontId="20" fillId="6" borderId="6" xfId="0" applyFont="1" applyFill="1" applyBorder="1" applyAlignment="1">
      <alignment vertical="center" wrapText="1"/>
    </xf>
    <xf numFmtId="0" fontId="20" fillId="9" borderId="6" xfId="0" applyFont="1" applyFill="1" applyBorder="1" applyAlignment="1">
      <alignment vertical="center" wrapText="1"/>
    </xf>
    <xf numFmtId="0" fontId="46" fillId="13" borderId="3" xfId="0" applyFont="1" applyFill="1" applyBorder="1" applyAlignment="1">
      <alignment vertical="center" wrapText="1"/>
    </xf>
    <xf numFmtId="0" fontId="19" fillId="18" borderId="3" xfId="0" applyFont="1" applyFill="1" applyBorder="1" applyAlignment="1">
      <alignment vertical="center" wrapText="1"/>
    </xf>
    <xf numFmtId="0" fontId="46" fillId="14" borderId="3" xfId="0" applyFont="1" applyFill="1" applyBorder="1" applyAlignment="1">
      <alignment vertical="center" wrapText="1"/>
    </xf>
    <xf numFmtId="0" fontId="46" fillId="7" borderId="3" xfId="0" applyFont="1" applyFill="1" applyBorder="1" applyAlignment="1">
      <alignment vertical="center" wrapText="1"/>
    </xf>
    <xf numFmtId="0" fontId="64" fillId="10" borderId="3" xfId="0" applyFont="1" applyFill="1" applyBorder="1" applyAlignment="1">
      <alignment vertical="center" wrapText="1"/>
    </xf>
    <xf numFmtId="0" fontId="20" fillId="15" borderId="3" xfId="0" applyFont="1" applyFill="1" applyBorder="1" applyAlignment="1">
      <alignment vertical="center" wrapText="1"/>
    </xf>
    <xf numFmtId="0" fontId="64" fillId="16" borderId="3" xfId="0" applyFont="1" applyFill="1" applyBorder="1" applyAlignment="1">
      <alignment vertical="center" wrapText="1"/>
    </xf>
    <xf numFmtId="0" fontId="20" fillId="36" borderId="6" xfId="0" applyFont="1" applyFill="1" applyBorder="1" applyAlignment="1">
      <alignment vertical="center" wrapText="1"/>
    </xf>
    <xf numFmtId="0" fontId="46" fillId="13" borderId="6" xfId="0" applyFont="1" applyFill="1" applyBorder="1" applyAlignment="1">
      <alignment vertical="center" wrapText="1"/>
    </xf>
    <xf numFmtId="0" fontId="19" fillId="18" borderId="6" xfId="0" applyFont="1" applyFill="1" applyBorder="1" applyAlignment="1">
      <alignment vertical="center" wrapText="1"/>
    </xf>
    <xf numFmtId="0" fontId="46" fillId="14" borderId="6" xfId="0" applyFont="1" applyFill="1" applyBorder="1" applyAlignment="1">
      <alignment vertical="center" wrapText="1"/>
    </xf>
    <xf numFmtId="0" fontId="46" fillId="7" borderId="6" xfId="0" applyFont="1" applyFill="1" applyBorder="1" applyAlignment="1">
      <alignment vertical="center" wrapText="1"/>
    </xf>
    <xf numFmtId="0" fontId="64" fillId="10" borderId="6" xfId="0" applyFont="1" applyFill="1" applyBorder="1" applyAlignment="1">
      <alignment vertical="center" wrapText="1"/>
    </xf>
    <xf numFmtId="0" fontId="20" fillId="15" borderId="6" xfId="0" applyFont="1" applyFill="1" applyBorder="1" applyAlignment="1">
      <alignment vertical="center" wrapText="1"/>
    </xf>
    <xf numFmtId="0" fontId="64" fillId="16" borderId="6" xfId="0" applyFont="1" applyFill="1" applyBorder="1" applyAlignment="1">
      <alignment vertical="center" wrapText="1"/>
    </xf>
    <xf numFmtId="0" fontId="0" fillId="17" borderId="0" xfId="0" applyFill="1"/>
    <xf numFmtId="0" fontId="0" fillId="17" borderId="0" xfId="0" applyFill="1" applyAlignment="1">
      <alignment horizontal="center" vertical="center" wrapText="1"/>
    </xf>
    <xf numFmtId="0" fontId="13" fillId="17" borderId="0" xfId="0" applyFont="1" applyFill="1" applyAlignment="1">
      <alignment horizontal="center" vertical="center"/>
    </xf>
    <xf numFmtId="0" fontId="65" fillId="0" borderId="13" xfId="0" applyFont="1" applyBorder="1" applyAlignment="1">
      <alignment horizontal="center" vertical="center"/>
    </xf>
    <xf numFmtId="0" fontId="65" fillId="0" borderId="0" xfId="493" applyNumberFormat="1" applyFont="1" applyBorder="1" applyAlignment="1" applyProtection="1">
      <alignment horizontal="center" vertical="center"/>
    </xf>
    <xf numFmtId="0" fontId="0" fillId="17" borderId="6" xfId="0" applyFill="1" applyBorder="1" applyAlignment="1">
      <alignment horizontal="center" vertical="center"/>
    </xf>
    <xf numFmtId="165" fontId="17" fillId="0" borderId="0" xfId="0" applyNumberFormat="1" applyFont="1" applyAlignment="1">
      <alignment vertical="center"/>
    </xf>
    <xf numFmtId="0" fontId="38" fillId="37" borderId="0" xfId="0" quotePrefix="1" applyFont="1" applyFill="1" applyAlignment="1">
      <alignment horizontal="center" vertical="center" wrapText="1"/>
    </xf>
    <xf numFmtId="0" fontId="19" fillId="4" borderId="2" xfId="0" quotePrefix="1" applyFont="1" applyFill="1" applyBorder="1" applyAlignment="1">
      <alignment horizontal="center" vertical="center" wrapText="1"/>
    </xf>
    <xf numFmtId="0" fontId="0" fillId="12" borderId="8" xfId="0" applyFill="1" applyBorder="1" applyAlignment="1" applyProtection="1">
      <alignment horizontal="center" vertical="center"/>
      <protection locked="0"/>
    </xf>
    <xf numFmtId="0" fontId="0" fillId="12" borderId="18" xfId="0" applyFill="1" applyBorder="1" applyAlignment="1" applyProtection="1">
      <alignment horizontal="center" vertical="center"/>
      <protection locked="0"/>
    </xf>
    <xf numFmtId="0" fontId="0" fillId="12" borderId="0" xfId="0" applyFill="1" applyAlignment="1" applyProtection="1">
      <alignment horizontal="center" vertical="center"/>
      <protection locked="0"/>
    </xf>
    <xf numFmtId="0" fontId="0" fillId="12" borderId="10" xfId="0" applyFill="1" applyBorder="1" applyAlignment="1" applyProtection="1">
      <alignment horizontal="center" vertical="center"/>
      <protection locked="0"/>
    </xf>
    <xf numFmtId="0" fontId="0" fillId="12" borderId="10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 shrinkToFit="1"/>
    </xf>
    <xf numFmtId="0" fontId="17" fillId="4" borderId="17" xfId="0" applyFont="1" applyFill="1" applyBorder="1" applyAlignment="1" applyProtection="1">
      <alignment horizontal="center" vertical="center"/>
      <protection locked="0"/>
    </xf>
    <xf numFmtId="168" fontId="46" fillId="0" borderId="0" xfId="0" applyNumberFormat="1" applyFont="1" applyAlignment="1">
      <alignment horizontal="center" vertical="center" wrapText="1" shrinkToFit="1"/>
    </xf>
    <xf numFmtId="168" fontId="0" fillId="0" borderId="8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19" fillId="12" borderId="13" xfId="0" applyFont="1" applyFill="1" applyBorder="1" applyAlignment="1">
      <alignment horizontal="center" vertical="center" wrapText="1"/>
    </xf>
    <xf numFmtId="168" fontId="46" fillId="12" borderId="13" xfId="0" applyNumberFormat="1" applyFont="1" applyFill="1" applyBorder="1" applyAlignment="1">
      <alignment horizontal="center" vertical="center" wrapText="1" shrinkToFit="1"/>
    </xf>
    <xf numFmtId="0" fontId="20" fillId="12" borderId="7" xfId="0" applyFont="1" applyFill="1" applyBorder="1" applyAlignment="1" applyProtection="1">
      <alignment horizontal="center" vertical="center" wrapText="1" shrinkToFit="1"/>
      <protection locked="0"/>
    </xf>
    <xf numFmtId="0" fontId="17" fillId="12" borderId="13" xfId="0" applyFont="1" applyFill="1" applyBorder="1" applyAlignment="1" applyProtection="1">
      <alignment horizontal="center" vertical="center"/>
      <protection locked="0"/>
    </xf>
    <xf numFmtId="0" fontId="20" fillId="12" borderId="7" xfId="0" applyFont="1" applyFill="1" applyBorder="1" applyAlignment="1" applyProtection="1">
      <alignment horizontal="center" vertical="center"/>
      <protection locked="0"/>
    </xf>
    <xf numFmtId="0" fontId="20" fillId="12" borderId="13" xfId="0" applyFont="1" applyFill="1" applyBorder="1" applyAlignment="1" applyProtection="1">
      <alignment horizontal="center" vertical="center" wrapText="1" shrinkToFit="1"/>
      <protection locked="0"/>
    </xf>
    <xf numFmtId="0" fontId="17" fillId="12" borderId="7" xfId="0" applyFont="1" applyFill="1" applyBorder="1" applyAlignment="1" applyProtection="1">
      <alignment horizontal="center" vertical="center"/>
      <protection locked="0"/>
    </xf>
    <xf numFmtId="0" fontId="0" fillId="12" borderId="13" xfId="0" applyFill="1" applyBorder="1" applyAlignment="1" applyProtection="1">
      <alignment horizontal="center" vertical="center"/>
      <protection locked="0"/>
    </xf>
    <xf numFmtId="0" fontId="0" fillId="12" borderId="7" xfId="0" applyFill="1" applyBorder="1" applyAlignment="1" applyProtection="1">
      <alignment horizontal="center" vertical="center"/>
      <protection locked="0"/>
    </xf>
    <xf numFmtId="0" fontId="0" fillId="12" borderId="14" xfId="0" applyFill="1" applyBorder="1" applyAlignment="1" applyProtection="1">
      <alignment horizontal="center" vertical="center"/>
      <protection locked="0"/>
    </xf>
    <xf numFmtId="168" fontId="0" fillId="12" borderId="13" xfId="0" applyNumberFormat="1" applyFill="1" applyBorder="1" applyAlignment="1">
      <alignment horizontal="center" vertical="center"/>
    </xf>
    <xf numFmtId="0" fontId="0" fillId="12" borderId="13" xfId="0" applyFill="1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31" fillId="12" borderId="0" xfId="0" applyFont="1" applyFill="1" applyAlignment="1">
      <alignment horizontal="center" vertical="center" textRotation="180"/>
    </xf>
    <xf numFmtId="0" fontId="19" fillId="12" borderId="0" xfId="0" applyFont="1" applyFill="1" applyAlignment="1">
      <alignment horizontal="center" vertical="center" wrapText="1"/>
    </xf>
    <xf numFmtId="168" fontId="46" fillId="12" borderId="0" xfId="0" applyNumberFormat="1" applyFont="1" applyFill="1" applyAlignment="1">
      <alignment horizontal="center" vertical="center" wrapText="1" shrinkToFit="1"/>
    </xf>
    <xf numFmtId="0" fontId="20" fillId="12" borderId="18" xfId="0" applyFont="1" applyFill="1" applyBorder="1" applyAlignment="1" applyProtection="1">
      <alignment horizontal="center" vertical="center" wrapText="1" shrinkToFit="1"/>
      <protection locked="0"/>
    </xf>
    <xf numFmtId="0" fontId="17" fillId="12" borderId="0" xfId="0" applyFont="1" applyFill="1" applyAlignment="1" applyProtection="1">
      <alignment horizontal="center" vertical="center"/>
      <protection locked="0"/>
    </xf>
    <xf numFmtId="0" fontId="20" fillId="12" borderId="18" xfId="0" applyFont="1" applyFill="1" applyBorder="1" applyAlignment="1" applyProtection="1">
      <alignment horizontal="center" vertical="center"/>
      <protection locked="0"/>
    </xf>
    <xf numFmtId="0" fontId="20" fillId="12" borderId="0" xfId="0" applyFont="1" applyFill="1" applyAlignment="1" applyProtection="1">
      <alignment horizontal="center" vertical="center" wrapText="1" shrinkToFit="1"/>
      <protection locked="0"/>
    </xf>
    <xf numFmtId="0" fontId="17" fillId="12" borderId="18" xfId="0" applyFont="1" applyFill="1" applyBorder="1" applyAlignment="1" applyProtection="1">
      <alignment horizontal="center" vertical="center"/>
      <protection locked="0"/>
    </xf>
    <xf numFmtId="168" fontId="0" fillId="12" borderId="8" xfId="0" applyNumberFormat="1" applyFill="1" applyBorder="1" applyAlignment="1">
      <alignment horizontal="center" vertical="center"/>
    </xf>
    <xf numFmtId="168" fontId="0" fillId="12" borderId="0" xfId="0" applyNumberFormat="1" applyFill="1" applyAlignment="1">
      <alignment horizontal="center" vertical="center"/>
    </xf>
    <xf numFmtId="0" fontId="31" fillId="12" borderId="13" xfId="0" applyFont="1" applyFill="1" applyBorder="1" applyAlignment="1">
      <alignment horizontal="center" vertical="center" textRotation="90"/>
    </xf>
    <xf numFmtId="0" fontId="28" fillId="12" borderId="13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12" borderId="0" xfId="0" applyFont="1" applyFill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66" fillId="4" borderId="0" xfId="0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/>
    </xf>
    <xf numFmtId="0" fontId="0" fillId="23" borderId="12" xfId="0" applyFill="1" applyBorder="1" applyAlignment="1" applyProtection="1">
      <alignment horizontal="center" vertical="center"/>
      <protection locked="0"/>
    </xf>
    <xf numFmtId="0" fontId="0" fillId="23" borderId="13" xfId="0" applyFill="1" applyBorder="1" applyAlignment="1" applyProtection="1">
      <alignment horizontal="center" vertical="center"/>
      <protection locked="0"/>
    </xf>
    <xf numFmtId="0" fontId="0" fillId="23" borderId="14" xfId="0" applyFill="1" applyBorder="1" applyAlignment="1" applyProtection="1">
      <alignment horizontal="center" vertical="center"/>
      <protection locked="0"/>
    </xf>
    <xf numFmtId="0" fontId="60" fillId="17" borderId="3" xfId="0" applyFont="1" applyFill="1" applyBorder="1" applyAlignment="1">
      <alignment horizontal="center" vertical="center" textRotation="90"/>
    </xf>
    <xf numFmtId="0" fontId="60" fillId="0" borderId="13" xfId="0" applyFont="1" applyBorder="1" applyAlignment="1">
      <alignment horizontal="center" vertical="center" textRotation="90"/>
    </xf>
    <xf numFmtId="168" fontId="46" fillId="0" borderId="14" xfId="0" applyNumberFormat="1" applyFont="1" applyBorder="1" applyAlignment="1">
      <alignment horizontal="center" vertical="center"/>
    </xf>
    <xf numFmtId="168" fontId="46" fillId="0" borderId="11" xfId="0" applyNumberFormat="1" applyFont="1" applyBorder="1" applyAlignment="1">
      <alignment horizontal="center" vertical="center"/>
    </xf>
    <xf numFmtId="0" fontId="20" fillId="17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 shrinkToFit="1"/>
    </xf>
    <xf numFmtId="0" fontId="60" fillId="17" borderId="13" xfId="0" applyFont="1" applyFill="1" applyBorder="1" applyAlignment="1">
      <alignment horizontal="center" vertical="center" textRotation="90"/>
    </xf>
    <xf numFmtId="0" fontId="1" fillId="17" borderId="13" xfId="0" applyFont="1" applyFill="1" applyBorder="1" applyAlignment="1">
      <alignment horizontal="center" vertical="center" wrapText="1" shrinkToFit="1"/>
    </xf>
    <xf numFmtId="44" fontId="0" fillId="17" borderId="12" xfId="493" applyFont="1" applyFill="1" applyBorder="1" applyAlignment="1" applyProtection="1">
      <alignment horizontal="center" vertical="center"/>
    </xf>
    <xf numFmtId="0" fontId="68" fillId="39" borderId="26" xfId="0" applyFont="1" applyFill="1" applyBorder="1" applyAlignment="1">
      <alignment horizontal="center" vertical="center" wrapText="1"/>
    </xf>
    <xf numFmtId="0" fontId="68" fillId="40" borderId="6" xfId="0" applyFont="1" applyFill="1" applyBorder="1" applyAlignment="1">
      <alignment horizontal="center" vertical="center" wrapText="1"/>
    </xf>
    <xf numFmtId="0" fontId="68" fillId="41" borderId="6" xfId="0" applyFont="1" applyFill="1" applyBorder="1" applyAlignment="1">
      <alignment horizontal="center" vertical="center" wrapText="1"/>
    </xf>
    <xf numFmtId="0" fontId="68" fillId="42" borderId="16" xfId="0" applyFont="1" applyFill="1" applyBorder="1" applyAlignment="1">
      <alignment horizontal="center" vertical="center" wrapText="1"/>
    </xf>
    <xf numFmtId="0" fontId="31" fillId="33" borderId="13" xfId="0" applyFont="1" applyFill="1" applyBorder="1" applyAlignment="1">
      <alignment horizontal="center" vertical="center"/>
    </xf>
    <xf numFmtId="0" fontId="69" fillId="39" borderId="26" xfId="0" applyFont="1" applyFill="1" applyBorder="1" applyAlignment="1">
      <alignment horizontal="center" vertical="center" wrapText="1"/>
    </xf>
    <xf numFmtId="0" fontId="69" fillId="40" borderId="6" xfId="0" applyFont="1" applyFill="1" applyBorder="1" applyAlignment="1">
      <alignment horizontal="center" vertical="center" wrapText="1"/>
    </xf>
    <xf numFmtId="0" fontId="69" fillId="41" borderId="6" xfId="0" applyFont="1" applyFill="1" applyBorder="1" applyAlignment="1">
      <alignment horizontal="center" vertical="center" wrapText="1"/>
    </xf>
    <xf numFmtId="0" fontId="69" fillId="42" borderId="16" xfId="0" applyFont="1" applyFill="1" applyBorder="1" applyAlignment="1">
      <alignment horizontal="center" vertical="center" wrapText="1"/>
    </xf>
    <xf numFmtId="0" fontId="19" fillId="4" borderId="9" xfId="0" quotePrefix="1" applyFont="1" applyFill="1" applyBorder="1" applyAlignment="1">
      <alignment horizontal="center" vertical="center" wrapText="1"/>
    </xf>
    <xf numFmtId="0" fontId="38" fillId="37" borderId="28" xfId="0" quotePrefix="1" applyFont="1" applyFill="1" applyBorder="1" applyAlignment="1">
      <alignment horizontal="center" vertical="center" wrapText="1"/>
    </xf>
    <xf numFmtId="0" fontId="19" fillId="4" borderId="28" xfId="0" quotePrefix="1" applyFont="1" applyFill="1" applyBorder="1" applyAlignment="1">
      <alignment horizontal="center" vertical="center" wrapText="1"/>
    </xf>
    <xf numFmtId="0" fontId="0" fillId="0" borderId="29" xfId="0" applyBorder="1" applyAlignment="1" applyProtection="1">
      <alignment horizontal="center" vertical="center"/>
      <protection locked="0"/>
    </xf>
    <xf numFmtId="0" fontId="0" fillId="17" borderId="30" xfId="0" applyFill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17" borderId="27" xfId="0" applyFill="1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53" fillId="0" borderId="28" xfId="0" applyFont="1" applyBorder="1" applyAlignment="1">
      <alignment horizontal="center" vertical="center"/>
    </xf>
    <xf numFmtId="0" fontId="0" fillId="17" borderId="28" xfId="0" applyFill="1" applyBorder="1" applyAlignment="1" applyProtection="1">
      <alignment horizontal="center" vertical="center"/>
      <protection locked="0"/>
    </xf>
    <xf numFmtId="2" fontId="19" fillId="17" borderId="2" xfId="0" applyNumberFormat="1" applyFont="1" applyFill="1" applyBorder="1" applyAlignment="1">
      <alignment horizontal="center" vertical="center"/>
    </xf>
    <xf numFmtId="2" fontId="28" fillId="17" borderId="2" xfId="0" applyNumberFormat="1" applyFont="1" applyFill="1" applyBorder="1" applyAlignment="1">
      <alignment horizontal="center" vertical="center"/>
    </xf>
    <xf numFmtId="2" fontId="0" fillId="17" borderId="10" xfId="0" applyNumberFormat="1" applyFill="1" applyBorder="1" applyAlignment="1">
      <alignment horizontal="center" vertical="center"/>
    </xf>
    <xf numFmtId="2" fontId="0" fillId="17" borderId="8" xfId="0" applyNumberForma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0" fillId="39" borderId="3" xfId="0" applyFont="1" applyFill="1" applyBorder="1" applyAlignment="1">
      <alignment vertical="center" wrapText="1"/>
    </xf>
    <xf numFmtId="0" fontId="20" fillId="40" borderId="3" xfId="0" applyFont="1" applyFill="1" applyBorder="1" applyAlignment="1">
      <alignment vertical="center" wrapText="1"/>
    </xf>
    <xf numFmtId="0" fontId="20" fillId="41" borderId="3" xfId="0" applyFont="1" applyFill="1" applyBorder="1" applyAlignment="1">
      <alignment vertical="center" wrapText="1"/>
    </xf>
    <xf numFmtId="0" fontId="20" fillId="42" borderId="3" xfId="0" applyFont="1" applyFill="1" applyBorder="1" applyAlignment="1">
      <alignment vertical="center" wrapText="1"/>
    </xf>
    <xf numFmtId="44" fontId="0" fillId="4" borderId="0" xfId="493" applyFont="1" applyFill="1" applyBorder="1" applyAlignment="1" applyProtection="1">
      <alignment horizontal="center" vertical="center"/>
    </xf>
    <xf numFmtId="44" fontId="0" fillId="17" borderId="3" xfId="493" applyFont="1" applyFill="1" applyBorder="1" applyAlignment="1" applyProtection="1">
      <alignment horizontal="center" vertical="center"/>
    </xf>
    <xf numFmtId="0" fontId="56" fillId="17" borderId="18" xfId="0" applyFont="1" applyFill="1" applyBorder="1" applyAlignment="1" applyProtection="1">
      <alignment horizontal="center" vertical="center" wrapText="1"/>
      <protection locked="0"/>
    </xf>
    <xf numFmtId="0" fontId="56" fillId="4" borderId="18" xfId="0" applyFont="1" applyFill="1" applyBorder="1" applyAlignment="1" applyProtection="1">
      <alignment horizontal="center" vertical="center" wrapText="1"/>
      <protection locked="0"/>
    </xf>
    <xf numFmtId="44" fontId="0" fillId="4" borderId="3" xfId="493" applyFont="1" applyFill="1" applyBorder="1" applyAlignment="1" applyProtection="1">
      <alignment horizontal="center" vertical="center"/>
    </xf>
    <xf numFmtId="0" fontId="56" fillId="0" borderId="30" xfId="0" applyFont="1" applyBorder="1" applyAlignment="1" applyProtection="1">
      <alignment horizontal="center" vertical="center" wrapText="1"/>
      <protection locked="0"/>
    </xf>
    <xf numFmtId="0" fontId="56" fillId="17" borderId="30" xfId="0" applyFont="1" applyFill="1" applyBorder="1" applyAlignment="1" applyProtection="1">
      <alignment horizontal="center" vertical="center" wrapText="1"/>
      <protection locked="0"/>
    </xf>
    <xf numFmtId="0" fontId="56" fillId="4" borderId="30" xfId="0" applyFont="1" applyFill="1" applyBorder="1" applyAlignment="1" applyProtection="1">
      <alignment horizontal="center" vertical="center" wrapText="1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1" fontId="30" fillId="0" borderId="15" xfId="500" applyNumberFormat="1" applyFont="1" applyBorder="1" applyAlignment="1">
      <alignment horizontal="center" vertical="center" wrapText="1"/>
    </xf>
    <xf numFmtId="1" fontId="33" fillId="0" borderId="25" xfId="500" applyNumberFormat="1" applyFont="1" applyBorder="1" applyAlignment="1">
      <alignment horizontal="center" vertical="center"/>
    </xf>
    <xf numFmtId="1" fontId="30" fillId="0" borderId="32" xfId="500" applyNumberFormat="1" applyFont="1" applyBorder="1" applyAlignment="1">
      <alignment horizontal="center" vertical="center" wrapText="1"/>
    </xf>
    <xf numFmtId="1" fontId="33" fillId="0" borderId="27" xfId="500" applyNumberFormat="1" applyFont="1" applyBorder="1" applyAlignment="1">
      <alignment horizontal="center" vertical="center"/>
    </xf>
    <xf numFmtId="0" fontId="28" fillId="23" borderId="13" xfId="0" applyFont="1" applyFill="1" applyBorder="1" applyAlignment="1">
      <alignment horizontal="left" vertical="center"/>
    </xf>
    <xf numFmtId="0" fontId="58" fillId="23" borderId="13" xfId="0" applyFont="1" applyFill="1" applyBorder="1" applyAlignment="1">
      <alignment horizontal="center" vertical="center" textRotation="180"/>
    </xf>
    <xf numFmtId="0" fontId="20" fillId="23" borderId="13" xfId="0" applyFont="1" applyFill="1" applyBorder="1" applyAlignment="1">
      <alignment horizontal="center" vertical="center" wrapText="1" shrinkToFit="1"/>
    </xf>
    <xf numFmtId="0" fontId="4" fillId="23" borderId="13" xfId="0" applyFont="1" applyFill="1" applyBorder="1" applyAlignment="1">
      <alignment horizontal="center" vertical="center" wrapText="1" shrinkToFit="1"/>
    </xf>
    <xf numFmtId="0" fontId="20" fillId="23" borderId="13" xfId="0" applyFont="1" applyFill="1" applyBorder="1" applyAlignment="1">
      <alignment horizontal="center" vertical="center"/>
    </xf>
    <xf numFmtId="0" fontId="0" fillId="23" borderId="7" xfId="0" applyFill="1" applyBorder="1" applyAlignment="1" applyProtection="1">
      <alignment horizontal="center" vertical="center"/>
      <protection locked="0"/>
    </xf>
    <xf numFmtId="0" fontId="0" fillId="23" borderId="13" xfId="0" applyFill="1" applyBorder="1" applyAlignment="1">
      <alignment horizontal="center" vertical="center"/>
    </xf>
    <xf numFmtId="0" fontId="0" fillId="23" borderId="14" xfId="0" applyFill="1" applyBorder="1" applyAlignment="1">
      <alignment horizontal="center" vertical="center"/>
    </xf>
    <xf numFmtId="0" fontId="28" fillId="23" borderId="0" xfId="0" applyFont="1" applyFill="1" applyAlignment="1">
      <alignment horizontal="left" vertical="center"/>
    </xf>
    <xf numFmtId="0" fontId="58" fillId="23" borderId="0" xfId="0" applyFont="1" applyFill="1" applyAlignment="1">
      <alignment horizontal="center" vertical="center" textRotation="180"/>
    </xf>
    <xf numFmtId="0" fontId="20" fillId="23" borderId="0" xfId="0" applyFont="1" applyFill="1" applyAlignment="1">
      <alignment horizontal="center" vertical="center" wrapText="1" shrinkToFit="1"/>
    </xf>
    <xf numFmtId="0" fontId="1" fillId="23" borderId="0" xfId="0" applyFont="1" applyFill="1" applyAlignment="1">
      <alignment horizontal="center" vertical="center" wrapText="1" shrinkToFit="1"/>
    </xf>
    <xf numFmtId="0" fontId="20" fillId="23" borderId="0" xfId="0" applyFont="1" applyFill="1" applyAlignment="1">
      <alignment horizontal="center" vertical="center"/>
    </xf>
    <xf numFmtId="0" fontId="0" fillId="23" borderId="18" xfId="0" applyFill="1" applyBorder="1" applyAlignment="1" applyProtection="1">
      <alignment horizontal="center" vertical="center"/>
      <protection locked="0"/>
    </xf>
    <xf numFmtId="0" fontId="0" fillId="23" borderId="0" xfId="0" applyFill="1" applyAlignment="1" applyProtection="1">
      <alignment horizontal="center" vertical="center"/>
      <protection locked="0"/>
    </xf>
    <xf numFmtId="0" fontId="0" fillId="23" borderId="10" xfId="0" applyFill="1" applyBorder="1" applyAlignment="1" applyProtection="1">
      <alignment horizontal="center" vertical="center"/>
      <protection locked="0"/>
    </xf>
    <xf numFmtId="0" fontId="0" fillId="23" borderId="0" xfId="0" applyFill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58" fillId="23" borderId="0" xfId="0" applyFont="1" applyFill="1" applyAlignment="1">
      <alignment horizontal="center" vertical="center" textRotation="90"/>
    </xf>
    <xf numFmtId="0" fontId="0" fillId="23" borderId="0" xfId="0" applyFill="1" applyAlignment="1">
      <alignment horizontal="center" vertical="center" wrapText="1" shrinkToFit="1"/>
    </xf>
    <xf numFmtId="0" fontId="0" fillId="23" borderId="8" xfId="0" applyFill="1" applyBorder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70" fillId="23" borderId="0" xfId="0" applyFont="1" applyFill="1" applyAlignment="1">
      <alignment horizontal="center" vertical="center" textRotation="90"/>
    </xf>
    <xf numFmtId="0" fontId="70" fillId="0" borderId="0" xfId="0" applyFont="1" applyAlignment="1">
      <alignment horizontal="center" vertical="center" textRotation="90"/>
    </xf>
    <xf numFmtId="0" fontId="70" fillId="0" borderId="3" xfId="0" applyFont="1" applyBorder="1" applyAlignment="1">
      <alignment horizontal="center" vertical="center" textRotation="90"/>
    </xf>
    <xf numFmtId="44" fontId="20" fillId="23" borderId="13" xfId="493" applyFont="1" applyFill="1" applyBorder="1" applyAlignment="1" applyProtection="1">
      <alignment horizontal="center" vertical="center"/>
    </xf>
    <xf numFmtId="44" fontId="20" fillId="23" borderId="0" xfId="493" applyFont="1" applyFill="1" applyBorder="1" applyAlignment="1" applyProtection="1">
      <alignment horizontal="center" vertical="center"/>
    </xf>
    <xf numFmtId="44" fontId="20" fillId="0" borderId="0" xfId="493" applyFont="1" applyFill="1" applyBorder="1" applyAlignment="1" applyProtection="1">
      <alignment horizontal="center" vertical="center"/>
    </xf>
    <xf numFmtId="44" fontId="20" fillId="0" borderId="3" xfId="493" applyFont="1" applyFill="1" applyBorder="1" applyAlignment="1" applyProtection="1">
      <alignment horizontal="center" vertical="center"/>
    </xf>
    <xf numFmtId="0" fontId="19" fillId="4" borderId="18" xfId="0" quotePrefix="1" applyFont="1" applyFill="1" applyBorder="1" applyAlignment="1">
      <alignment horizontal="center" vertical="center" wrapText="1"/>
    </xf>
    <xf numFmtId="0" fontId="72" fillId="4" borderId="2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28" fillId="0" borderId="6" xfId="0" applyFont="1" applyBorder="1" applyAlignment="1">
      <alignment vertical="center" wrapText="1"/>
    </xf>
    <xf numFmtId="0" fontId="0" fillId="23" borderId="13" xfId="0" applyFill="1" applyBorder="1" applyAlignment="1">
      <alignment horizontal="center" vertical="center" wrapText="1"/>
    </xf>
    <xf numFmtId="0" fontId="0" fillId="23" borderId="0" xfId="0" applyFill="1" applyAlignment="1">
      <alignment horizontal="center" vertical="center" wrapText="1"/>
    </xf>
    <xf numFmtId="0" fontId="0" fillId="17" borderId="13" xfId="0" applyFill="1" applyBorder="1" applyAlignment="1">
      <alignment horizontal="center" vertical="center" wrapText="1"/>
    </xf>
    <xf numFmtId="0" fontId="71" fillId="4" borderId="6" xfId="0" applyFont="1" applyFill="1" applyBorder="1" applyAlignment="1">
      <alignment vertical="center"/>
    </xf>
    <xf numFmtId="0" fontId="72" fillId="4" borderId="6" xfId="0" applyFont="1" applyFill="1" applyBorder="1" applyAlignment="1">
      <alignment horizontal="center" vertical="center"/>
    </xf>
    <xf numFmtId="0" fontId="73" fillId="4" borderId="0" xfId="0" applyFont="1" applyFill="1" applyAlignment="1">
      <alignment horizontal="right" vertical="center" wrapText="1"/>
    </xf>
    <xf numFmtId="0" fontId="59" fillId="0" borderId="0" xfId="0" applyFont="1" applyAlignment="1">
      <alignment horizontal="center" vertical="center"/>
    </xf>
    <xf numFmtId="0" fontId="0" fillId="39" borderId="6" xfId="0" applyFill="1" applyBorder="1" applyAlignment="1">
      <alignment horizontal="center" vertical="center" wrapText="1"/>
    </xf>
    <xf numFmtId="0" fontId="0" fillId="40" borderId="6" xfId="0" applyFill="1" applyBorder="1" applyAlignment="1">
      <alignment horizontal="center" vertical="center" wrapText="1"/>
    </xf>
    <xf numFmtId="0" fontId="0" fillId="41" borderId="6" xfId="0" applyFill="1" applyBorder="1" applyAlignment="1">
      <alignment horizontal="center" vertical="center" wrapText="1"/>
    </xf>
    <xf numFmtId="0" fontId="0" fillId="42" borderId="6" xfId="0" applyFill="1" applyBorder="1" applyAlignment="1">
      <alignment horizontal="center" vertical="center" wrapText="1"/>
    </xf>
    <xf numFmtId="0" fontId="19" fillId="4" borderId="32" xfId="0" quotePrefix="1" applyFont="1" applyFill="1" applyBorder="1" applyAlignment="1">
      <alignment horizontal="center" vertical="center" wrapText="1"/>
    </xf>
    <xf numFmtId="1" fontId="25" fillId="0" borderId="2" xfId="500" applyNumberFormat="1" applyFont="1" applyBorder="1" applyAlignment="1">
      <alignment horizontal="center" vertical="center" wrapText="1"/>
    </xf>
    <xf numFmtId="168" fontId="20" fillId="17" borderId="10" xfId="0" applyNumberFormat="1" applyFont="1" applyFill="1" applyBorder="1" applyAlignment="1">
      <alignment horizontal="center" vertical="center"/>
    </xf>
    <xf numFmtId="168" fontId="20" fillId="0" borderId="0" xfId="0" applyNumberFormat="1" applyFont="1" applyAlignment="1">
      <alignment horizontal="center" vertical="center"/>
    </xf>
    <xf numFmtId="168" fontId="20" fillId="17" borderId="0" xfId="0" applyNumberFormat="1" applyFont="1" applyFill="1" applyAlignment="1">
      <alignment horizontal="center" vertical="center"/>
    </xf>
    <xf numFmtId="168" fontId="20" fillId="0" borderId="3" xfId="0" applyNumberFormat="1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 textRotation="180"/>
    </xf>
    <xf numFmtId="0" fontId="28" fillId="0" borderId="13" xfId="0" applyFont="1" applyBorder="1" applyAlignment="1">
      <alignment vertical="center" textRotation="90" wrapText="1"/>
    </xf>
    <xf numFmtId="0" fontId="28" fillId="0" borderId="13" xfId="0" applyFont="1" applyBorder="1" applyAlignment="1">
      <alignment vertical="center" wrapText="1"/>
    </xf>
    <xf numFmtId="0" fontId="28" fillId="0" borderId="13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46" fillId="0" borderId="13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28" fillId="0" borderId="13" xfId="0" applyFont="1" applyBorder="1" applyAlignment="1">
      <alignment vertical="center"/>
    </xf>
    <xf numFmtId="0" fontId="63" fillId="0" borderId="13" xfId="0" applyFont="1" applyBorder="1" applyAlignment="1">
      <alignment vertical="center" wrapText="1"/>
    </xf>
    <xf numFmtId="0" fontId="20" fillId="0" borderId="13" xfId="0" applyFont="1" applyBorder="1" applyAlignment="1">
      <alignment vertical="center"/>
    </xf>
    <xf numFmtId="0" fontId="20" fillId="0" borderId="13" xfId="0" applyFont="1" applyBorder="1" applyAlignment="1">
      <alignment vertical="center" wrapText="1"/>
    </xf>
    <xf numFmtId="0" fontId="46" fillId="0" borderId="13" xfId="0" applyFont="1" applyBorder="1" applyAlignment="1">
      <alignment vertical="center" wrapText="1"/>
    </xf>
    <xf numFmtId="0" fontId="19" fillId="0" borderId="13" xfId="0" applyFont="1" applyBorder="1" applyAlignment="1">
      <alignment vertical="center" wrapText="1"/>
    </xf>
    <xf numFmtId="0" fontId="64" fillId="0" borderId="13" xfId="0" applyFont="1" applyBorder="1" applyAlignment="1">
      <alignment vertical="center" wrapText="1"/>
    </xf>
    <xf numFmtId="0" fontId="28" fillId="0" borderId="6" xfId="0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168" fontId="20" fillId="23" borderId="13" xfId="0" applyNumberFormat="1" applyFont="1" applyFill="1" applyBorder="1" applyAlignment="1">
      <alignment horizontal="center" vertical="center"/>
    </xf>
    <xf numFmtId="168" fontId="20" fillId="23" borderId="0" xfId="0" applyNumberFormat="1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3" borderId="6" xfId="0" applyFont="1" applyFill="1" applyBorder="1" applyAlignment="1">
      <alignment vertical="center" wrapText="1"/>
    </xf>
    <xf numFmtId="0" fontId="0" fillId="23" borderId="13" xfId="0" applyFill="1" applyBorder="1" applyAlignment="1">
      <alignment horizontal="center" vertical="center" wrapText="1" shrinkToFit="1"/>
    </xf>
    <xf numFmtId="0" fontId="13" fillId="0" borderId="13" xfId="0" applyFont="1" applyBorder="1" applyAlignment="1">
      <alignment horizontal="center" vertical="center"/>
    </xf>
    <xf numFmtId="0" fontId="56" fillId="17" borderId="33" xfId="0" applyFont="1" applyFill="1" applyBorder="1" applyAlignment="1">
      <alignment horizontal="center" vertical="center" wrapText="1"/>
    </xf>
    <xf numFmtId="0" fontId="56" fillId="0" borderId="34" xfId="0" applyFont="1" applyBorder="1" applyAlignment="1">
      <alignment horizontal="center" vertical="center" wrapText="1"/>
    </xf>
    <xf numFmtId="0" fontId="56" fillId="17" borderId="34" xfId="0" applyFont="1" applyFill="1" applyBorder="1" applyAlignment="1">
      <alignment horizontal="center" vertical="center" wrapText="1"/>
    </xf>
    <xf numFmtId="0" fontId="56" fillId="0" borderId="35" xfId="0" applyFont="1" applyBorder="1" applyAlignment="1">
      <alignment horizontal="center" vertical="center" wrapText="1"/>
    </xf>
    <xf numFmtId="0" fontId="25" fillId="37" borderId="3" xfId="0" applyFont="1" applyFill="1" applyBorder="1" applyAlignment="1">
      <alignment vertical="center" wrapText="1"/>
    </xf>
    <xf numFmtId="0" fontId="0" fillId="34" borderId="13" xfId="0" applyFill="1" applyBorder="1" applyAlignment="1">
      <alignment horizontal="center" vertical="center"/>
    </xf>
    <xf numFmtId="0" fontId="0" fillId="21" borderId="13" xfId="0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0" fillId="4" borderId="29" xfId="0" applyFill="1" applyBorder="1" applyAlignment="1" applyProtection="1">
      <alignment horizontal="center" vertical="center"/>
      <protection locked="0"/>
    </xf>
    <xf numFmtId="0" fontId="51" fillId="4" borderId="28" xfId="0" applyFont="1" applyFill="1" applyBorder="1" applyAlignment="1">
      <alignment horizontal="center" vertical="center"/>
    </xf>
    <xf numFmtId="0" fontId="0" fillId="17" borderId="29" xfId="0" applyFill="1" applyBorder="1" applyAlignment="1" applyProtection="1">
      <alignment horizontal="center" vertical="center"/>
      <protection locked="0"/>
    </xf>
    <xf numFmtId="0" fontId="0" fillId="4" borderId="30" xfId="0" applyFill="1" applyBorder="1" applyAlignment="1" applyProtection="1">
      <alignment horizontal="center" vertical="center"/>
      <protection locked="0"/>
    </xf>
    <xf numFmtId="0" fontId="56" fillId="17" borderId="7" xfId="0" applyFont="1" applyFill="1" applyBorder="1" applyAlignment="1" applyProtection="1">
      <alignment horizontal="center" vertical="center" wrapText="1"/>
      <protection locked="0"/>
    </xf>
    <xf numFmtId="0" fontId="56" fillId="0" borderId="17" xfId="0" applyFont="1" applyBorder="1" applyAlignment="1" applyProtection="1">
      <alignment horizontal="center" vertical="center" wrapText="1"/>
      <protection locked="0"/>
    </xf>
    <xf numFmtId="168" fontId="20" fillId="17" borderId="13" xfId="0" applyNumberFormat="1" applyFont="1" applyFill="1" applyBorder="1" applyAlignment="1">
      <alignment horizontal="center" vertical="center" wrapText="1" shrinkToFit="1"/>
    </xf>
    <xf numFmtId="168" fontId="20" fillId="4" borderId="0" xfId="0" applyNumberFormat="1" applyFont="1" applyFill="1" applyAlignment="1">
      <alignment horizontal="center" vertical="center" wrapText="1" shrinkToFit="1"/>
    </xf>
    <xf numFmtId="168" fontId="20" fillId="17" borderId="0" xfId="0" applyNumberFormat="1" applyFont="1" applyFill="1" applyAlignment="1">
      <alignment horizontal="center" vertical="center" wrapText="1" shrinkToFit="1"/>
    </xf>
    <xf numFmtId="168" fontId="20" fillId="0" borderId="0" xfId="0" applyNumberFormat="1" applyFont="1" applyAlignment="1">
      <alignment horizontal="center" vertical="center" wrapText="1" shrinkToFit="1"/>
    </xf>
    <xf numFmtId="0" fontId="38" fillId="0" borderId="18" xfId="0" applyFont="1" applyBorder="1" applyAlignment="1" applyProtection="1">
      <alignment horizontal="center" vertical="center"/>
      <protection locked="0"/>
    </xf>
    <xf numFmtId="0" fontId="31" fillId="17" borderId="3" xfId="0" applyFont="1" applyFill="1" applyBorder="1" applyAlignment="1">
      <alignment horizontal="center" vertical="center" textRotation="180"/>
    </xf>
    <xf numFmtId="0" fontId="19" fillId="17" borderId="3" xfId="0" applyFont="1" applyFill="1" applyBorder="1" applyAlignment="1">
      <alignment horizontal="center" vertical="center" wrapText="1"/>
    </xf>
    <xf numFmtId="0" fontId="19" fillId="17" borderId="3" xfId="0" applyFont="1" applyFill="1" applyBorder="1" applyAlignment="1">
      <alignment horizontal="center" vertical="center"/>
    </xf>
    <xf numFmtId="168" fontId="20" fillId="17" borderId="3" xfId="0" applyNumberFormat="1" applyFont="1" applyFill="1" applyBorder="1" applyAlignment="1">
      <alignment horizontal="center" vertical="center" wrapText="1" shrinkToFit="1"/>
    </xf>
    <xf numFmtId="0" fontId="20" fillId="17" borderId="17" xfId="0" applyFont="1" applyFill="1" applyBorder="1" applyAlignment="1" applyProtection="1">
      <alignment horizontal="center" vertical="center" wrapText="1" shrinkToFit="1"/>
      <protection locked="0"/>
    </xf>
    <xf numFmtId="0" fontId="17" fillId="17" borderId="3" xfId="0" applyFont="1" applyFill="1" applyBorder="1" applyAlignment="1" applyProtection="1">
      <alignment horizontal="center" vertical="center"/>
      <protection locked="0"/>
    </xf>
    <xf numFmtId="0" fontId="20" fillId="17" borderId="17" xfId="0" applyFont="1" applyFill="1" applyBorder="1" applyAlignment="1" applyProtection="1">
      <alignment horizontal="center" vertical="center"/>
      <protection locked="0"/>
    </xf>
    <xf numFmtId="0" fontId="20" fillId="17" borderId="3" xfId="0" applyFont="1" applyFill="1" applyBorder="1" applyAlignment="1" applyProtection="1">
      <alignment horizontal="center" vertical="center" wrapText="1" shrinkToFit="1"/>
      <protection locked="0"/>
    </xf>
    <xf numFmtId="0" fontId="38" fillId="17" borderId="17" xfId="0" applyFont="1" applyFill="1" applyBorder="1" applyAlignment="1" applyProtection="1">
      <alignment horizontal="center" vertical="center"/>
      <protection locked="0"/>
    </xf>
    <xf numFmtId="168" fontId="0" fillId="17" borderId="3" xfId="0" applyNumberFormat="1" applyFill="1" applyBorder="1" applyAlignment="1">
      <alignment horizontal="center" vertical="center"/>
    </xf>
    <xf numFmtId="0" fontId="74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26" borderId="2" xfId="0" applyFont="1" applyFill="1" applyBorder="1" applyAlignment="1">
      <alignment horizontal="center" vertical="center" wrapText="1"/>
    </xf>
    <xf numFmtId="0" fontId="1" fillId="27" borderId="2" xfId="0" applyFont="1" applyFill="1" applyBorder="1" applyAlignment="1">
      <alignment horizontal="center" vertical="center" wrapText="1"/>
    </xf>
    <xf numFmtId="0" fontId="57" fillId="28" borderId="2" xfId="0" applyFont="1" applyFill="1" applyBorder="1" applyAlignment="1">
      <alignment horizontal="center" vertical="center" wrapText="1"/>
    </xf>
    <xf numFmtId="0" fontId="1" fillId="29" borderId="2" xfId="0" applyFont="1" applyFill="1" applyBorder="1" applyAlignment="1">
      <alignment horizontal="center" vertical="center" wrapText="1"/>
    </xf>
    <xf numFmtId="0" fontId="75" fillId="36" borderId="2" xfId="0" applyFont="1" applyFill="1" applyBorder="1" applyAlignment="1">
      <alignment horizontal="center" vertical="center" wrapText="1"/>
    </xf>
    <xf numFmtId="0" fontId="75" fillId="32" borderId="2" xfId="0" applyFont="1" applyFill="1" applyBorder="1" applyAlignment="1">
      <alignment horizontal="center" vertical="center" wrapText="1"/>
    </xf>
    <xf numFmtId="0" fontId="75" fillId="18" borderId="2" xfId="0" applyFont="1" applyFill="1" applyBorder="1" applyAlignment="1">
      <alignment horizontal="center" vertical="center" wrapText="1"/>
    </xf>
    <xf numFmtId="0" fontId="75" fillId="30" borderId="2" xfId="0" applyFont="1" applyFill="1" applyBorder="1" applyAlignment="1">
      <alignment horizontal="center" vertical="center" wrapText="1"/>
    </xf>
    <xf numFmtId="0" fontId="75" fillId="20" borderId="2" xfId="0" applyFont="1" applyFill="1" applyBorder="1" applyAlignment="1">
      <alignment horizontal="center" vertical="center" wrapText="1"/>
    </xf>
    <xf numFmtId="0" fontId="57" fillId="10" borderId="2" xfId="0" applyFont="1" applyFill="1" applyBorder="1" applyAlignment="1">
      <alignment horizontal="center" vertical="center" wrapText="1"/>
    </xf>
    <xf numFmtId="0" fontId="1" fillId="15" borderId="2" xfId="0" applyFont="1" applyFill="1" applyBorder="1" applyAlignment="1">
      <alignment horizontal="center" vertical="center" wrapText="1"/>
    </xf>
    <xf numFmtId="0" fontId="57" fillId="16" borderId="2" xfId="0" applyFont="1" applyFill="1" applyBorder="1" applyAlignment="1">
      <alignment horizontal="center" vertical="center" wrapText="1"/>
    </xf>
    <xf numFmtId="0" fontId="25" fillId="39" borderId="2" xfId="0" applyFont="1" applyFill="1" applyBorder="1" applyAlignment="1">
      <alignment horizontal="center" vertical="center" wrapText="1"/>
    </xf>
    <xf numFmtId="0" fontId="0" fillId="40" borderId="2" xfId="0" applyFill="1" applyBorder="1" applyAlignment="1">
      <alignment horizontal="center" vertical="center" wrapText="1"/>
    </xf>
    <xf numFmtId="0" fontId="0" fillId="41" borderId="2" xfId="0" applyFill="1" applyBorder="1" applyAlignment="1">
      <alignment horizontal="center" vertical="center" wrapText="1"/>
    </xf>
    <xf numFmtId="0" fontId="0" fillId="42" borderId="2" xfId="0" applyFill="1" applyBorder="1" applyAlignment="1">
      <alignment horizontal="center" vertical="center" wrapText="1"/>
    </xf>
    <xf numFmtId="0" fontId="25" fillId="37" borderId="2" xfId="0" applyFont="1" applyFill="1" applyBorder="1" applyAlignment="1">
      <alignment horizontal="center" vertical="center" wrapText="1"/>
    </xf>
    <xf numFmtId="0" fontId="18" fillId="31" borderId="2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" fontId="0" fillId="0" borderId="2" xfId="500" applyNumberFormat="1" applyFont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 textRotation="180"/>
    </xf>
    <xf numFmtId="0" fontId="53" fillId="0" borderId="13" xfId="0" applyFont="1" applyBorder="1" applyAlignment="1">
      <alignment horizontal="center" vertical="center"/>
    </xf>
    <xf numFmtId="0" fontId="56" fillId="0" borderId="7" xfId="0" applyFont="1" applyBorder="1" applyAlignment="1" applyProtection="1">
      <alignment horizontal="center" vertical="center" wrapText="1"/>
      <protection locked="0"/>
    </xf>
    <xf numFmtId="0" fontId="56" fillId="0" borderId="29" xfId="0" applyFont="1" applyBorder="1" applyAlignment="1" applyProtection="1">
      <alignment horizontal="center" vertical="center" wrapText="1"/>
      <protection locked="0"/>
    </xf>
    <xf numFmtId="0" fontId="56" fillId="17" borderId="27" xfId="0" applyFont="1" applyFill="1" applyBorder="1" applyAlignment="1" applyProtection="1">
      <alignment horizontal="center" vertical="center" wrapText="1"/>
      <protection locked="0"/>
    </xf>
    <xf numFmtId="0" fontId="56" fillId="17" borderId="17" xfId="0" applyFont="1" applyFill="1" applyBorder="1" applyAlignment="1" applyProtection="1">
      <alignment horizontal="center" vertical="center" wrapText="1"/>
      <protection locked="0"/>
    </xf>
    <xf numFmtId="0" fontId="56" fillId="17" borderId="29" xfId="0" applyFont="1" applyFill="1" applyBorder="1" applyAlignment="1" applyProtection="1">
      <alignment horizontal="center" vertical="center" wrapText="1"/>
      <protection locked="0"/>
    </xf>
    <xf numFmtId="0" fontId="56" fillId="0" borderId="28" xfId="0" applyFont="1" applyBorder="1" applyAlignment="1" applyProtection="1">
      <alignment horizontal="center" vertical="center" wrapText="1"/>
      <protection locked="0"/>
    </xf>
    <xf numFmtId="0" fontId="56" fillId="17" borderId="28" xfId="0" applyFont="1" applyFill="1" applyBorder="1" applyAlignment="1" applyProtection="1">
      <alignment horizontal="center" vertical="center" wrapText="1"/>
      <protection locked="0"/>
    </xf>
    <xf numFmtId="0" fontId="8" fillId="0" borderId="0" xfId="500" applyNumberFormat="1" applyAlignment="1">
      <alignment horizontal="left" vertical="center"/>
    </xf>
    <xf numFmtId="0" fontId="8" fillId="0" borderId="15" xfId="500" applyNumberFormat="1" applyBorder="1" applyAlignment="1">
      <alignment horizontal="center" vertical="center"/>
    </xf>
    <xf numFmtId="0" fontId="8" fillId="0" borderId="16" xfId="500" applyNumberFormat="1" applyBorder="1" applyAlignment="1">
      <alignment horizontal="center" vertical="center"/>
    </xf>
    <xf numFmtId="1" fontId="24" fillId="0" borderId="8" xfId="500" applyNumberFormat="1" applyFont="1" applyBorder="1" applyAlignment="1">
      <alignment vertical="center"/>
    </xf>
    <xf numFmtId="0" fontId="13" fillId="0" borderId="2" xfId="500" applyNumberFormat="1" applyFont="1" applyBorder="1" applyAlignment="1">
      <alignment horizontal="center" vertical="center" wrapText="1"/>
    </xf>
    <xf numFmtId="0" fontId="40" fillId="0" borderId="2" xfId="500" applyNumberFormat="1" applyFont="1" applyBorder="1" applyAlignment="1">
      <alignment horizontal="center" vertical="center" wrapText="1"/>
    </xf>
    <xf numFmtId="0" fontId="25" fillId="0" borderId="2" xfId="500" applyNumberFormat="1" applyFont="1" applyBorder="1" applyAlignment="1">
      <alignment horizontal="center" vertical="center" wrapText="1"/>
    </xf>
    <xf numFmtId="0" fontId="0" fillId="0" borderId="2" xfId="500" applyNumberFormat="1" applyFont="1" applyBorder="1" applyAlignment="1">
      <alignment horizontal="center" vertical="center" wrapText="1"/>
    </xf>
    <xf numFmtId="0" fontId="25" fillId="0" borderId="17" xfId="500" applyNumberFormat="1" applyFont="1" applyBorder="1" applyAlignment="1">
      <alignment horizontal="center" vertical="center" wrapText="1"/>
    </xf>
    <xf numFmtId="1" fontId="30" fillId="0" borderId="17" xfId="500" applyNumberFormat="1" applyFont="1" applyBorder="1" applyAlignment="1">
      <alignment horizontal="center" vertical="center" wrapText="1"/>
    </xf>
    <xf numFmtId="1" fontId="25" fillId="0" borderId="15" xfId="500" applyNumberFormat="1" applyFont="1" applyBorder="1" applyAlignment="1">
      <alignment horizontal="center" vertical="center" wrapText="1"/>
    </xf>
    <xf numFmtId="1" fontId="41" fillId="0" borderId="25" xfId="500" applyNumberFormat="1" applyFont="1" applyBorder="1" applyAlignment="1">
      <alignment horizontal="center" vertical="center"/>
    </xf>
    <xf numFmtId="0" fontId="40" fillId="0" borderId="19" xfId="500" applyNumberFormat="1" applyFont="1" applyBorder="1" applyAlignment="1">
      <alignment horizontal="center" vertical="center" wrapText="1"/>
    </xf>
    <xf numFmtId="1" fontId="39" fillId="0" borderId="20" xfId="500" applyNumberFormat="1" applyFont="1" applyBorder="1" applyAlignment="1">
      <alignment horizontal="center" vertical="center"/>
    </xf>
    <xf numFmtId="1" fontId="27" fillId="0" borderId="0" xfId="500" applyNumberFormat="1" applyFont="1" applyAlignment="1">
      <alignment horizontal="left" vertical="center"/>
    </xf>
    <xf numFmtId="0" fontId="13" fillId="0" borderId="2" xfId="500" applyNumberFormat="1" applyFont="1" applyBorder="1" applyAlignment="1">
      <alignment horizontal="left" vertical="center" wrapText="1"/>
    </xf>
    <xf numFmtId="1" fontId="33" fillId="0" borderId="21" xfId="500" applyNumberFormat="1" applyFont="1" applyBorder="1" applyAlignment="1">
      <alignment horizontal="left" vertical="center"/>
    </xf>
    <xf numFmtId="0" fontId="25" fillId="0" borderId="17" xfId="500" applyNumberFormat="1" applyFont="1" applyBorder="1" applyAlignment="1">
      <alignment horizontal="left" vertical="center" wrapText="1"/>
    </xf>
    <xf numFmtId="1" fontId="30" fillId="0" borderId="17" xfId="500" applyNumberFormat="1" applyFont="1" applyBorder="1" applyAlignment="1">
      <alignment horizontal="left" vertical="center" wrapText="1"/>
    </xf>
    <xf numFmtId="1" fontId="30" fillId="0" borderId="2" xfId="500" applyNumberFormat="1" applyFont="1" applyBorder="1" applyAlignment="1">
      <alignment horizontal="left" vertical="center" wrapText="1"/>
    </xf>
    <xf numFmtId="2" fontId="0" fillId="17" borderId="12" xfId="0" applyNumberFormat="1" applyFill="1" applyBorder="1" applyAlignment="1">
      <alignment horizontal="center" vertical="center"/>
    </xf>
    <xf numFmtId="2" fontId="0" fillId="17" borderId="14" xfId="0" applyNumberFormat="1" applyFill="1" applyBorder="1" applyAlignment="1">
      <alignment horizontal="center" vertical="center"/>
    </xf>
    <xf numFmtId="2" fontId="0" fillId="17" borderId="9" xfId="0" applyNumberFormat="1" applyFill="1" applyBorder="1" applyAlignment="1">
      <alignment horizontal="center" vertical="center"/>
    </xf>
    <xf numFmtId="2" fontId="0" fillId="17" borderId="11" xfId="0" applyNumberFormat="1" applyFill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1" fontId="33" fillId="0" borderId="30" xfId="500" applyNumberFormat="1" applyFont="1" applyBorder="1" applyAlignment="1">
      <alignment horizontal="center" vertical="center"/>
    </xf>
    <xf numFmtId="1" fontId="33" fillId="0" borderId="38" xfId="500" applyNumberFormat="1" applyFont="1" applyBorder="1" applyAlignment="1">
      <alignment horizontal="center" vertical="center"/>
    </xf>
    <xf numFmtId="0" fontId="30" fillId="17" borderId="17" xfId="500" applyNumberFormat="1" applyFont="1" applyFill="1" applyBorder="1" applyAlignment="1">
      <alignment horizontal="left" vertical="center" wrapText="1"/>
    </xf>
    <xf numFmtId="1" fontId="33" fillId="17" borderId="17" xfId="500" applyNumberFormat="1" applyFont="1" applyFill="1" applyBorder="1" applyAlignment="1">
      <alignment horizontal="center" vertical="center" wrapText="1"/>
    </xf>
    <xf numFmtId="1" fontId="33" fillId="17" borderId="9" xfId="500" applyNumberFormat="1" applyFont="1" applyFill="1" applyBorder="1" applyAlignment="1">
      <alignment horizontal="center" vertical="center" wrapText="1"/>
    </xf>
    <xf numFmtId="1" fontId="0" fillId="17" borderId="22" xfId="500" applyNumberFormat="1" applyFont="1" applyFill="1" applyBorder="1" applyAlignment="1">
      <alignment horizontal="center" vertical="center"/>
    </xf>
    <xf numFmtId="0" fontId="0" fillId="17" borderId="17" xfId="500" applyNumberFormat="1" applyFont="1" applyFill="1" applyBorder="1" applyAlignment="1">
      <alignment horizontal="center" vertical="center"/>
    </xf>
    <xf numFmtId="0" fontId="0" fillId="17" borderId="23" xfId="500" applyNumberFormat="1" applyFont="1" applyFill="1" applyBorder="1" applyAlignment="1">
      <alignment horizontal="center" vertical="center"/>
    </xf>
    <xf numFmtId="1" fontId="33" fillId="0" borderId="3" xfId="500" applyNumberFormat="1" applyFont="1" applyBorder="1" applyAlignment="1">
      <alignment horizontal="center" vertical="center"/>
    </xf>
    <xf numFmtId="0" fontId="56" fillId="0" borderId="39" xfId="0" applyFont="1" applyBorder="1" applyAlignment="1">
      <alignment horizontal="center" vertical="center" wrapText="1"/>
    </xf>
    <xf numFmtId="1" fontId="0" fillId="0" borderId="23" xfId="500" applyNumberFormat="1" applyFont="1" applyBorder="1" applyAlignment="1">
      <alignment horizontal="center" vertical="center"/>
    </xf>
    <xf numFmtId="165" fontId="15" fillId="0" borderId="8" xfId="500" applyNumberFormat="1" applyFont="1" applyBorder="1" applyAlignment="1">
      <alignment horizontal="center" vertical="center"/>
    </xf>
    <xf numFmtId="0" fontId="13" fillId="0" borderId="0" xfId="500" applyNumberFormat="1" applyFont="1" applyAlignment="1">
      <alignment horizontal="left" vertical="center"/>
    </xf>
    <xf numFmtId="1" fontId="30" fillId="0" borderId="0" xfId="500" applyNumberFormat="1" applyFont="1" applyAlignment="1">
      <alignment vertical="center"/>
    </xf>
    <xf numFmtId="0" fontId="41" fillId="0" borderId="25" xfId="500" applyNumberFormat="1" applyFont="1" applyBorder="1" applyAlignment="1">
      <alignment horizontal="center" vertical="center" textRotation="90" wrapText="1"/>
    </xf>
    <xf numFmtId="168" fontId="46" fillId="17" borderId="3" xfId="0" applyNumberFormat="1" applyFont="1" applyFill="1" applyBorder="1" applyAlignment="1">
      <alignment horizontal="center" vertical="center" wrapText="1" shrinkToFit="1"/>
    </xf>
    <xf numFmtId="0" fontId="17" fillId="17" borderId="17" xfId="0" applyFont="1" applyFill="1" applyBorder="1" applyAlignment="1" applyProtection="1">
      <alignment horizontal="center" vertical="center"/>
      <protection locked="0"/>
    </xf>
    <xf numFmtId="0" fontId="76" fillId="4" borderId="13" xfId="0" applyFont="1" applyFill="1" applyBorder="1" applyAlignment="1">
      <alignment horizontal="center" vertical="center" textRotation="90"/>
    </xf>
    <xf numFmtId="0" fontId="76" fillId="17" borderId="0" xfId="0" applyFont="1" applyFill="1" applyAlignment="1">
      <alignment horizontal="center" vertical="center" textRotation="90"/>
    </xf>
    <xf numFmtId="0" fontId="76" fillId="4" borderId="0" xfId="0" applyFont="1" applyFill="1" applyAlignment="1">
      <alignment horizontal="center" vertical="center" textRotation="90"/>
    </xf>
    <xf numFmtId="0" fontId="76" fillId="0" borderId="0" xfId="0" applyFont="1" applyAlignment="1">
      <alignment horizontal="center" vertical="center" textRotation="90"/>
    </xf>
    <xf numFmtId="0" fontId="76" fillId="17" borderId="3" xfId="0" applyFont="1" applyFill="1" applyBorder="1" applyAlignment="1">
      <alignment horizontal="center" vertical="center" textRotation="90"/>
    </xf>
    <xf numFmtId="168" fontId="46" fillId="17" borderId="13" xfId="0" applyNumberFormat="1" applyFont="1" applyFill="1" applyBorder="1" applyAlignment="1">
      <alignment horizontal="center" vertical="center" wrapText="1" shrinkToFit="1"/>
    </xf>
    <xf numFmtId="0" fontId="0" fillId="4" borderId="13" xfId="0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25" fillId="0" borderId="0" xfId="0" applyFont="1" applyAlignment="1">
      <alignment horizontal="left"/>
    </xf>
    <xf numFmtId="0" fontId="33" fillId="0" borderId="0" xfId="500" applyNumberFormat="1" applyFont="1" applyAlignment="1">
      <alignment horizontal="left" vertical="center" wrapText="1"/>
    </xf>
    <xf numFmtId="0" fontId="28" fillId="4" borderId="15" xfId="0" applyFont="1" applyFill="1" applyBorder="1" applyAlignment="1" applyProtection="1">
      <alignment horizontal="center" vertical="center"/>
      <protection locked="0"/>
    </xf>
    <xf numFmtId="0" fontId="28" fillId="4" borderId="16" xfId="0" applyFont="1" applyFill="1" applyBorder="1" applyAlignment="1" applyProtection="1">
      <alignment horizontal="center" vertical="center"/>
      <protection locked="0"/>
    </xf>
    <xf numFmtId="0" fontId="28" fillId="23" borderId="12" xfId="0" applyFont="1" applyFill="1" applyBorder="1" applyAlignment="1" applyProtection="1">
      <alignment horizontal="center" vertical="center"/>
      <protection locked="0"/>
    </xf>
    <xf numFmtId="0" fontId="28" fillId="23" borderId="13" xfId="0" applyFont="1" applyFill="1" applyBorder="1" applyAlignment="1" applyProtection="1">
      <alignment horizontal="center" vertical="center"/>
      <protection locked="0"/>
    </xf>
    <xf numFmtId="0" fontId="28" fillId="23" borderId="14" xfId="0" applyFont="1" applyFill="1" applyBorder="1" applyAlignment="1" applyProtection="1">
      <alignment horizontal="center" vertical="center"/>
      <protection locked="0"/>
    </xf>
    <xf numFmtId="0" fontId="28" fillId="23" borderId="8" xfId="0" applyFont="1" applyFill="1" applyBorder="1" applyAlignment="1" applyProtection="1">
      <alignment horizontal="center" vertical="center"/>
      <protection locked="0"/>
    </xf>
    <xf numFmtId="0" fontId="28" fillId="23" borderId="0" xfId="0" applyFont="1" applyFill="1" applyAlignment="1" applyProtection="1">
      <alignment horizontal="center" vertical="center"/>
      <protection locked="0"/>
    </xf>
    <xf numFmtId="0" fontId="28" fillId="23" borderId="10" xfId="0" applyFont="1" applyFill="1" applyBorder="1" applyAlignment="1" applyProtection="1">
      <alignment horizontal="center" vertical="center"/>
      <protection locked="0"/>
    </xf>
    <xf numFmtId="0" fontId="28" fillId="23" borderId="9" xfId="0" applyFont="1" applyFill="1" applyBorder="1" applyAlignment="1" applyProtection="1">
      <alignment horizontal="center" vertical="center"/>
      <protection locked="0"/>
    </xf>
    <xf numFmtId="0" fontId="28" fillId="23" borderId="3" xfId="0" applyFont="1" applyFill="1" applyBorder="1" applyAlignment="1" applyProtection="1">
      <alignment horizontal="center" vertical="center"/>
      <protection locked="0"/>
    </xf>
    <xf numFmtId="0" fontId="28" fillId="23" borderId="11" xfId="0" applyFont="1" applyFill="1" applyBorder="1" applyAlignment="1" applyProtection="1">
      <alignment horizontal="center" vertical="center"/>
      <protection locked="0"/>
    </xf>
    <xf numFmtId="0" fontId="0" fillId="23" borderId="12" xfId="0" applyFill="1" applyBorder="1" applyAlignment="1" applyProtection="1">
      <alignment horizontal="center" vertical="center"/>
      <protection locked="0"/>
    </xf>
    <xf numFmtId="0" fontId="0" fillId="23" borderId="13" xfId="0" applyFill="1" applyBorder="1" applyAlignment="1" applyProtection="1">
      <alignment horizontal="center" vertical="center"/>
      <protection locked="0"/>
    </xf>
    <xf numFmtId="0" fontId="0" fillId="23" borderId="14" xfId="0" applyFill="1" applyBorder="1" applyAlignment="1" applyProtection="1">
      <alignment horizontal="center" vertical="center"/>
      <protection locked="0"/>
    </xf>
    <xf numFmtId="0" fontId="0" fillId="23" borderId="9" xfId="0" applyFill="1" applyBorder="1" applyAlignment="1" applyProtection="1">
      <alignment horizontal="center" vertical="center"/>
      <protection locked="0"/>
    </xf>
    <xf numFmtId="0" fontId="0" fillId="23" borderId="3" xfId="0" applyFill="1" applyBorder="1" applyAlignment="1" applyProtection="1">
      <alignment horizontal="center" vertical="center"/>
      <protection locked="0"/>
    </xf>
    <xf numFmtId="0" fontId="0" fillId="23" borderId="11" xfId="0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44" fontId="0" fillId="0" borderId="0" xfId="493" applyFont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right" vertical="center"/>
    </xf>
    <xf numFmtId="44" fontId="0" fillId="0" borderId="13" xfId="493" applyFont="1" applyBorder="1" applyAlignment="1" applyProtection="1">
      <alignment horizontal="center" vertical="center"/>
    </xf>
    <xf numFmtId="44" fontId="0" fillId="0" borderId="3" xfId="493" applyFont="1" applyBorder="1" applyAlignment="1" applyProtection="1">
      <alignment horizontal="center" vertical="center"/>
    </xf>
    <xf numFmtId="44" fontId="13" fillId="23" borderId="6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164" fontId="54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2" fontId="17" fillId="0" borderId="0" xfId="0" applyNumberFormat="1" applyFont="1" applyAlignment="1">
      <alignment horizontal="center" vertical="center"/>
    </xf>
    <xf numFmtId="0" fontId="0" fillId="17" borderId="2" xfId="0" applyFill="1" applyBorder="1" applyAlignment="1">
      <alignment horizontal="center" vertical="center" wrapText="1"/>
    </xf>
    <xf numFmtId="0" fontId="28" fillId="41" borderId="12" xfId="0" applyFont="1" applyFill="1" applyBorder="1" applyAlignment="1">
      <alignment horizontal="center" vertical="center" wrapText="1"/>
    </xf>
    <xf numFmtId="0" fontId="28" fillId="41" borderId="13" xfId="0" applyFont="1" applyFill="1" applyBorder="1" applyAlignment="1">
      <alignment horizontal="center" vertical="center" wrapText="1"/>
    </xf>
    <xf numFmtId="0" fontId="28" fillId="41" borderId="14" xfId="0" applyFont="1" applyFill="1" applyBorder="1" applyAlignment="1">
      <alignment horizontal="center" vertical="center" wrapText="1"/>
    </xf>
    <xf numFmtId="0" fontId="28" fillId="41" borderId="8" xfId="0" applyFont="1" applyFill="1" applyBorder="1" applyAlignment="1">
      <alignment horizontal="center" vertical="center" wrapText="1"/>
    </xf>
    <xf numFmtId="0" fontId="28" fillId="41" borderId="0" xfId="0" applyFont="1" applyFill="1" applyAlignment="1">
      <alignment horizontal="center" vertical="center" wrapText="1"/>
    </xf>
    <xf numFmtId="0" fontId="28" fillId="41" borderId="10" xfId="0" applyFont="1" applyFill="1" applyBorder="1" applyAlignment="1">
      <alignment horizontal="center" vertical="center" wrapText="1"/>
    </xf>
    <xf numFmtId="0" fontId="28" fillId="41" borderId="9" xfId="0" applyFont="1" applyFill="1" applyBorder="1" applyAlignment="1">
      <alignment horizontal="center" vertical="center" wrapText="1"/>
    </xf>
    <xf numFmtId="0" fontId="28" fillId="41" borderId="3" xfId="0" applyFont="1" applyFill="1" applyBorder="1" applyAlignment="1">
      <alignment horizontal="center" vertical="center" wrapText="1"/>
    </xf>
    <xf numFmtId="0" fontId="28" fillId="41" borderId="11" xfId="0" applyFont="1" applyFill="1" applyBorder="1" applyAlignment="1">
      <alignment horizontal="center" vertical="center" wrapText="1"/>
    </xf>
    <xf numFmtId="0" fontId="38" fillId="37" borderId="15" xfId="0" quotePrefix="1" applyFont="1" applyFill="1" applyBorder="1" applyAlignment="1">
      <alignment horizontal="center" vertical="center" wrapText="1"/>
    </xf>
    <xf numFmtId="0" fontId="38" fillId="37" borderId="6" xfId="0" quotePrefix="1" applyFont="1" applyFill="1" applyBorder="1" applyAlignment="1">
      <alignment horizontal="center" vertical="center" wrapText="1"/>
    </xf>
    <xf numFmtId="0" fontId="51" fillId="4" borderId="0" xfId="0" applyFont="1" applyFill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4" borderId="0" xfId="0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" fontId="41" fillId="0" borderId="2" xfId="500" applyNumberFormat="1" applyFont="1" applyBorder="1" applyAlignment="1">
      <alignment horizontal="center" vertical="center" wrapText="1"/>
    </xf>
    <xf numFmtId="0" fontId="0" fillId="0" borderId="2" xfId="500" applyNumberFormat="1" applyFont="1" applyBorder="1" applyAlignment="1">
      <alignment horizontal="center" vertical="center" wrapText="1"/>
    </xf>
    <xf numFmtId="1" fontId="78" fillId="0" borderId="15" xfId="500" applyNumberFormat="1" applyFont="1" applyBorder="1" applyAlignment="1">
      <alignment horizontal="center" vertical="center"/>
    </xf>
    <xf numFmtId="1" fontId="78" fillId="0" borderId="6" xfId="500" applyNumberFormat="1" applyFont="1" applyBorder="1" applyAlignment="1">
      <alignment horizontal="center" vertical="center"/>
    </xf>
    <xf numFmtId="1" fontId="78" fillId="0" borderId="16" xfId="500" applyNumberFormat="1" applyFont="1" applyBorder="1" applyAlignment="1">
      <alignment horizontal="center" vertical="center"/>
    </xf>
    <xf numFmtId="0" fontId="77" fillId="0" borderId="15" xfId="500" applyNumberFormat="1" applyFont="1" applyBorder="1" applyAlignment="1">
      <alignment horizontal="left" vertical="center"/>
    </xf>
    <xf numFmtId="0" fontId="77" fillId="0" borderId="6" xfId="500" applyNumberFormat="1" applyFont="1" applyBorder="1" applyAlignment="1">
      <alignment horizontal="left" vertical="center"/>
    </xf>
    <xf numFmtId="0" fontId="77" fillId="0" borderId="16" xfId="500" applyNumberFormat="1" applyFont="1" applyBorder="1" applyAlignment="1">
      <alignment horizontal="left" vertical="center"/>
    </xf>
    <xf numFmtId="1" fontId="21" fillId="0" borderId="0" xfId="500" applyNumberFormat="1" applyFont="1" applyAlignment="1">
      <alignment horizontal="left" vertical="center"/>
    </xf>
    <xf numFmtId="0" fontId="14" fillId="0" borderId="0" xfId="500" applyNumberFormat="1" applyFont="1" applyAlignment="1">
      <alignment horizontal="center" vertical="center" wrapText="1"/>
    </xf>
    <xf numFmtId="1" fontId="0" fillId="0" borderId="2" xfId="500" applyNumberFormat="1" applyFont="1" applyBorder="1" applyAlignment="1">
      <alignment horizontal="center" vertical="center"/>
    </xf>
    <xf numFmtId="1" fontId="0" fillId="0" borderId="15" xfId="500" applyNumberFormat="1" applyFont="1" applyBorder="1" applyAlignment="1">
      <alignment horizontal="center" vertical="center"/>
    </xf>
    <xf numFmtId="165" fontId="15" fillId="0" borderId="2" xfId="500" applyNumberFormat="1" applyFont="1" applyBorder="1" applyAlignment="1">
      <alignment horizontal="center" vertical="center"/>
    </xf>
    <xf numFmtId="165" fontId="15" fillId="0" borderId="15" xfId="500" applyNumberFormat="1" applyFont="1" applyBorder="1" applyAlignment="1">
      <alignment horizontal="center" vertical="center"/>
    </xf>
    <xf numFmtId="167" fontId="3" fillId="0" borderId="16" xfId="500" applyNumberFormat="1" applyFont="1" applyBorder="1" applyAlignment="1">
      <alignment horizontal="center" vertical="center"/>
    </xf>
    <xf numFmtId="167" fontId="3" fillId="0" borderId="2" xfId="500" applyNumberFormat="1" applyFont="1" applyBorder="1" applyAlignment="1">
      <alignment horizontal="center" vertical="center"/>
    </xf>
    <xf numFmtId="1" fontId="0" fillId="0" borderId="16" xfId="500" applyNumberFormat="1" applyFont="1" applyBorder="1" applyAlignment="1">
      <alignment horizontal="center" vertical="center"/>
    </xf>
    <xf numFmtId="0" fontId="14" fillId="0" borderId="3" xfId="500" applyNumberFormat="1" applyFont="1" applyBorder="1" applyAlignment="1">
      <alignment horizontal="center" vertical="center" wrapText="1"/>
    </xf>
    <xf numFmtId="0" fontId="71" fillId="4" borderId="15" xfId="0" applyFont="1" applyFill="1" applyBorder="1" applyAlignment="1">
      <alignment horizontal="center" vertical="center"/>
    </xf>
    <xf numFmtId="0" fontId="71" fillId="4" borderId="6" xfId="0" applyFont="1" applyFill="1" applyBorder="1" applyAlignment="1">
      <alignment horizontal="center" vertical="center"/>
    </xf>
    <xf numFmtId="0" fontId="71" fillId="4" borderId="16" xfId="0" applyFont="1" applyFill="1" applyBorder="1" applyAlignment="1">
      <alignment horizontal="center" vertical="center"/>
    </xf>
    <xf numFmtId="1" fontId="33" fillId="17" borderId="36" xfId="500" applyNumberFormat="1" applyFont="1" applyFill="1" applyBorder="1" applyAlignment="1">
      <alignment horizontal="center" vertical="center"/>
    </xf>
    <xf numFmtId="1" fontId="33" fillId="17" borderId="6" xfId="500" applyNumberFormat="1" applyFont="1" applyFill="1" applyBorder="1" applyAlignment="1">
      <alignment horizontal="center" vertical="center"/>
    </xf>
    <xf numFmtId="1" fontId="33" fillId="17" borderId="13" xfId="500" applyNumberFormat="1" applyFont="1" applyFill="1" applyBorder="1" applyAlignment="1">
      <alignment horizontal="center" vertical="center"/>
    </xf>
    <xf numFmtId="1" fontId="33" fillId="17" borderId="37" xfId="500" applyNumberFormat="1" applyFont="1" applyFill="1" applyBorder="1" applyAlignment="1">
      <alignment horizontal="center" vertical="center"/>
    </xf>
    <xf numFmtId="1" fontId="0" fillId="0" borderId="14" xfId="500" applyNumberFormat="1" applyFont="1" applyBorder="1" applyAlignment="1">
      <alignment horizontal="center" vertical="center"/>
    </xf>
    <xf numFmtId="1" fontId="0" fillId="0" borderId="7" xfId="500" applyNumberFormat="1" applyFont="1" applyBorder="1" applyAlignment="1">
      <alignment horizontal="center" vertical="center"/>
    </xf>
    <xf numFmtId="167" fontId="3" fillId="0" borderId="15" xfId="500" applyNumberFormat="1" applyFont="1" applyBorder="1" applyAlignment="1">
      <alignment horizontal="center" vertical="center"/>
    </xf>
    <xf numFmtId="0" fontId="14" fillId="0" borderId="0" xfId="500" applyNumberFormat="1" applyFont="1" applyAlignment="1">
      <alignment horizontal="left" vertical="center" wrapText="1"/>
    </xf>
    <xf numFmtId="0" fontId="14" fillId="0" borderId="3" xfId="500" applyNumberFormat="1" applyFont="1" applyBorder="1" applyAlignment="1">
      <alignment horizontal="left" vertical="center" wrapText="1"/>
    </xf>
    <xf numFmtId="1" fontId="78" fillId="0" borderId="15" xfId="500" applyNumberFormat="1" applyFont="1" applyBorder="1" applyAlignment="1">
      <alignment horizontal="left" vertical="center"/>
    </xf>
    <xf numFmtId="1" fontId="78" fillId="0" borderId="6" xfId="500" applyNumberFormat="1" applyFont="1" applyBorder="1" applyAlignment="1">
      <alignment horizontal="left" vertical="center"/>
    </xf>
    <xf numFmtId="1" fontId="78" fillId="0" borderId="16" xfId="500" applyNumberFormat="1" applyFont="1" applyBorder="1" applyAlignment="1">
      <alignment horizontal="left" vertical="center"/>
    </xf>
    <xf numFmtId="0" fontId="25" fillId="4" borderId="0" xfId="0" applyFont="1" applyFill="1" applyAlignment="1">
      <alignment horizontal="center" vertical="center" wrapText="1"/>
    </xf>
    <xf numFmtId="0" fontId="0" fillId="0" borderId="0" xfId="0" applyAlignment="1">
      <alignment horizontal="right" vertical="top" wrapText="1"/>
    </xf>
    <xf numFmtId="164" fontId="54" fillId="0" borderId="0" xfId="0" applyNumberFormat="1" applyFont="1" applyAlignment="1">
      <alignment horizontal="center" vertical="center"/>
    </xf>
    <xf numFmtId="0" fontId="0" fillId="17" borderId="17" xfId="0" applyFill="1" applyBorder="1" applyAlignment="1">
      <alignment horizontal="center" vertical="center" wrapText="1"/>
    </xf>
    <xf numFmtId="1" fontId="33" fillId="0" borderId="2" xfId="500" applyNumberFormat="1" applyFont="1" applyBorder="1" applyAlignment="1">
      <alignment horizontal="center" vertical="center" textRotation="90" wrapText="1"/>
    </xf>
    <xf numFmtId="1" fontId="33" fillId="0" borderId="21" xfId="500" applyNumberFormat="1" applyFont="1" applyBorder="1" applyAlignment="1">
      <alignment horizontal="center" vertical="center" textRotation="90" wrapText="1"/>
    </xf>
    <xf numFmtId="167" fontId="39" fillId="0" borderId="0" xfId="500" applyNumberFormat="1" applyFont="1" applyAlignment="1">
      <alignment horizontal="left" vertical="center"/>
    </xf>
    <xf numFmtId="0" fontId="14" fillId="0" borderId="3" xfId="500" applyNumberFormat="1" applyFont="1" applyBorder="1" applyAlignment="1">
      <alignment vertical="center" wrapText="1"/>
    </xf>
    <xf numFmtId="165" fontId="15" fillId="0" borderId="0" xfId="500" applyNumberFormat="1" applyFont="1" applyAlignment="1">
      <alignment horizontal="left" vertical="center"/>
    </xf>
    <xf numFmtId="0" fontId="61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top" wrapText="1"/>
    </xf>
  </cellXfs>
  <cellStyles count="502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Besuchter Hyperlink" xfId="232" builtinId="9" hidden="1"/>
    <cellStyle name="Besuchter Hyperlink" xfId="234" builtinId="9" hidden="1"/>
    <cellStyle name="Besuchter Hyperlink" xfId="236" builtinId="9" hidden="1"/>
    <cellStyle name="Besuchter Hyperlink" xfId="238" builtinId="9" hidden="1"/>
    <cellStyle name="Besuchter Hyperlink" xfId="240" builtinId="9" hidden="1"/>
    <cellStyle name="Besuchter Hyperlink" xfId="242" builtinId="9" hidden="1"/>
    <cellStyle name="Besuchter Hyperlink" xfId="244" builtinId="9" hidden="1"/>
    <cellStyle name="Besuchter Hyperlink" xfId="246" builtinId="9" hidden="1"/>
    <cellStyle name="Besuchter Hyperlink" xfId="248" builtinId="9" hidden="1"/>
    <cellStyle name="Besuchter Hyperlink" xfId="250" builtinId="9" hidden="1"/>
    <cellStyle name="Besuchter Hyperlink" xfId="252" builtinId="9" hidden="1"/>
    <cellStyle name="Besuchter Hyperlink" xfId="254" builtinId="9" hidden="1"/>
    <cellStyle name="Besuchter Hyperlink" xfId="256" builtinId="9" hidden="1"/>
    <cellStyle name="Besuchter Hyperlink" xfId="258" builtinId="9" hidden="1"/>
    <cellStyle name="Besuchter Hyperlink" xfId="260" builtinId="9" hidden="1"/>
    <cellStyle name="Besuchter Hyperlink" xfId="262" builtinId="9" hidden="1"/>
    <cellStyle name="Besuchter Hyperlink" xfId="264" builtinId="9" hidden="1"/>
    <cellStyle name="Besuchter Hyperlink" xfId="266" builtinId="9" hidden="1"/>
    <cellStyle name="Besuchter Hyperlink" xfId="268" builtinId="9" hidden="1"/>
    <cellStyle name="Besuchter Hyperlink" xfId="270" builtinId="9" hidden="1"/>
    <cellStyle name="Besuchter Hyperlink" xfId="272" builtinId="9" hidden="1"/>
    <cellStyle name="Besuchter Hyperlink" xfId="274" builtinId="9" hidden="1"/>
    <cellStyle name="Besuchter Hyperlink" xfId="276" builtinId="9" hidden="1"/>
    <cellStyle name="Besuchter Hyperlink" xfId="278" builtinId="9" hidden="1"/>
    <cellStyle name="Besuchter Hyperlink" xfId="280" builtinId="9" hidden="1"/>
    <cellStyle name="Besuchter Hyperlink" xfId="282" builtinId="9" hidden="1"/>
    <cellStyle name="Besuchter Hyperlink" xfId="284" builtinId="9" hidden="1"/>
    <cellStyle name="Besuchter Hyperlink" xfId="286" builtinId="9" hidden="1"/>
    <cellStyle name="Besuchter Hyperlink" xfId="288" builtinId="9" hidden="1"/>
    <cellStyle name="Besuchter Hyperlink" xfId="290" builtinId="9" hidden="1"/>
    <cellStyle name="Besuchter Hyperlink" xfId="292" builtinId="9" hidden="1"/>
    <cellStyle name="Besuchter Hyperlink" xfId="294" builtinId="9" hidden="1"/>
    <cellStyle name="Besuchter Hyperlink" xfId="296" builtinId="9" hidden="1"/>
    <cellStyle name="Besuchter Hyperlink" xfId="298" builtinId="9" hidden="1"/>
    <cellStyle name="Besuchter Hyperlink" xfId="300" builtinId="9" hidden="1"/>
    <cellStyle name="Besuchter Hyperlink" xfId="302" builtinId="9" hidden="1"/>
    <cellStyle name="Besuchter Hyperlink" xfId="304" builtinId="9" hidden="1"/>
    <cellStyle name="Besuchter Hyperlink" xfId="306" builtinId="9" hidden="1"/>
    <cellStyle name="Besuchter Hyperlink" xfId="308" builtinId="9" hidden="1"/>
    <cellStyle name="Besuchter Hyperlink" xfId="310" builtinId="9" hidden="1"/>
    <cellStyle name="Besuchter Hyperlink" xfId="312" builtinId="9" hidden="1"/>
    <cellStyle name="Besuchter Hyperlink" xfId="314" builtinId="9" hidden="1"/>
    <cellStyle name="Besuchter Hyperlink" xfId="316" builtinId="9" hidden="1"/>
    <cellStyle name="Besuchter Hyperlink" xfId="320" builtinId="9" hidden="1"/>
    <cellStyle name="Besuchter Hyperlink" xfId="322" builtinId="9" hidden="1"/>
    <cellStyle name="Besuchter Hyperlink" xfId="324" builtinId="9" hidden="1"/>
    <cellStyle name="Besuchter Hyperlink" xfId="326" builtinId="9" hidden="1"/>
    <cellStyle name="Besuchter Hyperlink" xfId="328" builtinId="9" hidden="1"/>
    <cellStyle name="Besuchter Hyperlink" xfId="330" builtinId="9" hidden="1"/>
    <cellStyle name="Besuchter Hyperlink" xfId="332" builtinId="9" hidden="1"/>
    <cellStyle name="Besuchter Hyperlink" xfId="334" builtinId="9" hidden="1"/>
    <cellStyle name="Besuchter Hyperlink" xfId="336" builtinId="9" hidden="1"/>
    <cellStyle name="Besuchter Hyperlink" xfId="338" builtinId="9" hidden="1"/>
    <cellStyle name="Besuchter Hyperlink" xfId="340" builtinId="9" hidden="1"/>
    <cellStyle name="Besuchter Hyperlink" xfId="342" builtinId="9" hidden="1"/>
    <cellStyle name="Besuchter Hyperlink" xfId="344" builtinId="9" hidden="1"/>
    <cellStyle name="Besuchter Hyperlink" xfId="346" builtinId="9" hidden="1"/>
    <cellStyle name="Besuchter Hyperlink" xfId="348" builtinId="9" hidden="1"/>
    <cellStyle name="Besuchter Hyperlink" xfId="350" builtinId="9" hidden="1"/>
    <cellStyle name="Besuchter Hyperlink" xfId="352" builtinId="9" hidden="1"/>
    <cellStyle name="Besuchter Hyperlink" xfId="354" builtinId="9" hidden="1"/>
    <cellStyle name="Besuchter Hyperlink" xfId="356" builtinId="9" hidden="1"/>
    <cellStyle name="Besuchter Hyperlink" xfId="358" builtinId="9" hidden="1"/>
    <cellStyle name="Besuchter Hyperlink" xfId="360" builtinId="9" hidden="1"/>
    <cellStyle name="Besuchter Hyperlink" xfId="362" builtinId="9" hidden="1"/>
    <cellStyle name="Besuchter Hyperlink" xfId="364" builtinId="9" hidden="1"/>
    <cellStyle name="Besuchter Hyperlink" xfId="366" builtinId="9" hidden="1"/>
    <cellStyle name="Besuchter Hyperlink" xfId="368" builtinId="9" hidden="1"/>
    <cellStyle name="Besuchter Hyperlink" xfId="370" builtinId="9" hidden="1"/>
    <cellStyle name="Besuchter Hyperlink" xfId="372" builtinId="9" hidden="1"/>
    <cellStyle name="Besuchter Hyperlink" xfId="374" builtinId="9" hidden="1"/>
    <cellStyle name="Besuchter Hyperlink" xfId="376" builtinId="9" hidden="1"/>
    <cellStyle name="Besuchter Hyperlink" xfId="378" builtinId="9" hidden="1"/>
    <cellStyle name="Besuchter Hyperlink" xfId="380" builtinId="9" hidden="1"/>
    <cellStyle name="Besuchter Hyperlink" xfId="382" builtinId="9" hidden="1"/>
    <cellStyle name="Besuchter Hyperlink" xfId="384" builtinId="9" hidden="1"/>
    <cellStyle name="Besuchter Hyperlink" xfId="386" builtinId="9" hidden="1"/>
    <cellStyle name="Besuchter Hyperlink" xfId="388" builtinId="9" hidden="1"/>
    <cellStyle name="Besuchter Hyperlink" xfId="390" builtinId="9" hidden="1"/>
    <cellStyle name="Besuchter Hyperlink" xfId="392" builtinId="9" hidden="1"/>
    <cellStyle name="Besuchter Hyperlink" xfId="394" builtinId="9" hidden="1"/>
    <cellStyle name="Besuchter Hyperlink" xfId="396" builtinId="9" hidden="1"/>
    <cellStyle name="Besuchter Hyperlink" xfId="398" builtinId="9" hidden="1"/>
    <cellStyle name="Besuchter Hyperlink" xfId="400" builtinId="9" hidden="1"/>
    <cellStyle name="Besuchter Hyperlink" xfId="402" builtinId="9" hidden="1"/>
    <cellStyle name="Besuchter Hyperlink" xfId="404" builtinId="9" hidden="1"/>
    <cellStyle name="Besuchter Hyperlink" xfId="406" builtinId="9" hidden="1"/>
    <cellStyle name="Besuchter Hyperlink" xfId="408" builtinId="9" hidden="1"/>
    <cellStyle name="Besuchter Hyperlink" xfId="410" builtinId="9" hidden="1"/>
    <cellStyle name="Besuchter Hyperlink" xfId="412" builtinId="9" hidden="1"/>
    <cellStyle name="Besuchter Hyperlink" xfId="414" builtinId="9" hidden="1"/>
    <cellStyle name="Besuchter Hyperlink" xfId="416" builtinId="9" hidden="1"/>
    <cellStyle name="Besuchter Hyperlink" xfId="418" builtinId="9" hidden="1"/>
    <cellStyle name="Besuchter Hyperlink" xfId="420" builtinId="9" hidden="1"/>
    <cellStyle name="Besuchter Hyperlink" xfId="422" builtinId="9" hidden="1"/>
    <cellStyle name="Besuchter Hyperlink" xfId="424" builtinId="9" hidden="1"/>
    <cellStyle name="Besuchter Hyperlink" xfId="426" builtinId="9" hidden="1"/>
    <cellStyle name="Besuchter Hyperlink" xfId="428" builtinId="9" hidden="1"/>
    <cellStyle name="Besuchter Hyperlink" xfId="430" builtinId="9" hidden="1"/>
    <cellStyle name="Besuchter Hyperlink" xfId="432" builtinId="9" hidden="1"/>
    <cellStyle name="Besuchter Hyperlink" xfId="434" builtinId="9" hidden="1"/>
    <cellStyle name="Besuchter Hyperlink" xfId="436" builtinId="9" hidden="1"/>
    <cellStyle name="Besuchter Hyperlink" xfId="438" builtinId="9" hidden="1"/>
    <cellStyle name="Besuchter Hyperlink" xfId="440" builtinId="9" hidden="1"/>
    <cellStyle name="Besuchter Hyperlink" xfId="442" builtinId="9" hidden="1"/>
    <cellStyle name="Besuchter Hyperlink" xfId="444" builtinId="9" hidden="1"/>
    <cellStyle name="Besuchter Hyperlink" xfId="446" builtinId="9" hidden="1"/>
    <cellStyle name="Besuchter Hyperlink" xfId="448" builtinId="9" hidden="1"/>
    <cellStyle name="Besuchter Hyperlink" xfId="450" builtinId="9" hidden="1"/>
    <cellStyle name="Besuchter Hyperlink" xfId="452" builtinId="9" hidden="1"/>
    <cellStyle name="Besuchter Hyperlink" xfId="454" builtinId="9" hidden="1"/>
    <cellStyle name="Besuchter Hyperlink" xfId="456" builtinId="9" hidden="1"/>
    <cellStyle name="Besuchter Hyperlink" xfId="458" builtinId="9" hidden="1"/>
    <cellStyle name="Besuchter Hyperlink" xfId="460" builtinId="9" hidden="1"/>
    <cellStyle name="Besuchter Hyperlink" xfId="462" builtinId="9" hidden="1"/>
    <cellStyle name="Besuchter Hyperlink" xfId="464" builtinId="9" hidden="1"/>
    <cellStyle name="Besuchter Hyperlink" xfId="466" builtinId="9" hidden="1"/>
    <cellStyle name="Besuchter Hyperlink" xfId="468" builtinId="9" hidden="1"/>
    <cellStyle name="Besuchter Hyperlink" xfId="470" builtinId="9" hidden="1"/>
    <cellStyle name="Besuchter Hyperlink" xfId="472" builtinId="9" hidden="1"/>
    <cellStyle name="Besuchter Hyperlink" xfId="474" builtinId="9" hidden="1"/>
    <cellStyle name="Besuchter Hyperlink" xfId="476" builtinId="9" hidden="1"/>
    <cellStyle name="Besuchter Hyperlink" xfId="478" builtinId="9" hidden="1"/>
    <cellStyle name="Besuchter Hyperlink" xfId="480" builtinId="9" hidden="1"/>
    <cellStyle name="Besuchter Hyperlink" xfId="482" builtinId="9" hidden="1"/>
    <cellStyle name="Besuchter Hyperlink" xfId="484" builtinId="9" hidden="1"/>
    <cellStyle name="Besuchter Hyperlink" xfId="486" builtinId="9" hidden="1"/>
    <cellStyle name="Besuchter Hyperlink" xfId="488" builtinId="9" hidden="1"/>
    <cellStyle name="Besuchter Hyperlink" xfId="490" builtinId="9" hidden="1"/>
    <cellStyle name="Besuchter Hyperlink" xfId="492" builtinId="9" hidden="1"/>
    <cellStyle name="Besuchter Hyperlink" xfId="496" builtinId="9" hidden="1"/>
    <cellStyle name="Besuchter Hyperlink" xfId="498" builtinId="9" hidden="1"/>
    <cellStyle name="Currency 2" xfId="318" xr:uid="{00000000-0005-0000-0000-000000000000}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Link" xfId="431" builtinId="8" hidden="1"/>
    <cellStyle name="Link" xfId="433" builtinId="8" hidden="1"/>
    <cellStyle name="Link" xfId="435" builtinId="8" hidden="1"/>
    <cellStyle name="Link" xfId="437" builtinId="8" hidden="1"/>
    <cellStyle name="Link" xfId="439" builtinId="8" hidden="1"/>
    <cellStyle name="Link" xfId="441" builtinId="8" hidden="1"/>
    <cellStyle name="Link" xfId="443" builtinId="8" hidden="1"/>
    <cellStyle name="Link" xfId="445" builtinId="8" hidden="1"/>
    <cellStyle name="Link" xfId="447" builtinId="8" hidden="1"/>
    <cellStyle name="Link" xfId="449" builtinId="8" hidden="1"/>
    <cellStyle name="Link" xfId="451" builtinId="8" hidden="1"/>
    <cellStyle name="Link" xfId="453" builtinId="8" hidden="1"/>
    <cellStyle name="Link" xfId="455" builtinId="8" hidden="1"/>
    <cellStyle name="Link" xfId="457" builtinId="8" hidden="1"/>
    <cellStyle name="Link" xfId="459" builtinId="8" hidden="1"/>
    <cellStyle name="Link" xfId="461" builtinId="8" hidden="1"/>
    <cellStyle name="Link" xfId="463" builtinId="8" hidden="1"/>
    <cellStyle name="Link" xfId="465" builtinId="8" hidden="1"/>
    <cellStyle name="Link" xfId="467" builtinId="8" hidden="1"/>
    <cellStyle name="Link" xfId="469" builtinId="8" hidden="1"/>
    <cellStyle name="Link" xfId="471" builtinId="8" hidden="1"/>
    <cellStyle name="Link" xfId="473" builtinId="8" hidden="1"/>
    <cellStyle name="Link" xfId="475" builtinId="8" hidden="1"/>
    <cellStyle name="Link" xfId="477" builtinId="8" hidden="1"/>
    <cellStyle name="Link" xfId="479" builtinId="8" hidden="1"/>
    <cellStyle name="Link" xfId="481" builtinId="8" hidden="1"/>
    <cellStyle name="Link" xfId="483" builtinId="8" hidden="1"/>
    <cellStyle name="Link" xfId="485" builtinId="8" hidden="1"/>
    <cellStyle name="Link" xfId="487" builtinId="8" hidden="1"/>
    <cellStyle name="Link" xfId="489" builtinId="8" hidden="1"/>
    <cellStyle name="Link" xfId="491" builtinId="8" hidden="1"/>
    <cellStyle name="Link" xfId="495" builtinId="8" hidden="1"/>
    <cellStyle name="Link" xfId="497" builtinId="8" hidden="1"/>
    <cellStyle name="Navadno 2" xfId="499" xr:uid="{00000000-0005-0000-0000-0000F9000000}"/>
    <cellStyle name="Navadno 2 2" xfId="501" xr:uid="{00000000-0005-0000-0000-0000FA000000}"/>
    <cellStyle name="Normal 2" xfId="317" xr:uid="{00000000-0005-0000-0000-0000FB000000}"/>
    <cellStyle name="Normal 2 2" xfId="500" xr:uid="{00000000-0005-0000-0000-0000FC000000}"/>
    <cellStyle name="Prozent" xfId="494" builtinId="5"/>
    <cellStyle name="Standard" xfId="0" builtinId="0"/>
    <cellStyle name="Währung" xfId="493" builtinId="4"/>
  </cellStyles>
  <dxfs count="129"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>
          <bgColor rgb="FFFF6B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E26E0E"/>
        </patternFill>
      </fill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99A1C"/>
        </patternFill>
      </fill>
    </dxf>
    <dxf>
      <fill>
        <patternFill>
          <bgColor rgb="FFF99A1C"/>
        </patternFill>
      </fill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D5A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D5A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Medium4"/>
  <colors>
    <mruColors>
      <color rgb="FF825A3B"/>
      <color rgb="FFE2D5A3"/>
      <color rgb="FFC5FF00"/>
      <color rgb="FFE4FF00"/>
      <color rgb="FFFF8E00"/>
      <color rgb="FFFF00F5"/>
      <color rgb="FFC21AA0"/>
      <color rgb="FF00CBD9"/>
      <color rgb="FF7030A0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9" Type="http://schemas.openxmlformats.org/officeDocument/2006/relationships/image" Target="../media/image31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5" Type="http://schemas.openxmlformats.org/officeDocument/2006/relationships/image" Target="../media/image7.jpeg"/><Relationship Id="rId61" Type="http://schemas.openxmlformats.org/officeDocument/2006/relationships/image" Target="../media/image2.png"/><Relationship Id="rId19" Type="http://schemas.openxmlformats.org/officeDocument/2006/relationships/image" Target="../media/image2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3.jpeg"/><Relationship Id="rId18" Type="http://schemas.openxmlformats.org/officeDocument/2006/relationships/image" Target="../media/image78.jpeg"/><Relationship Id="rId26" Type="http://schemas.openxmlformats.org/officeDocument/2006/relationships/image" Target="../media/image86.png"/><Relationship Id="rId39" Type="http://schemas.openxmlformats.org/officeDocument/2006/relationships/image" Target="../media/image99.png"/><Relationship Id="rId21" Type="http://schemas.openxmlformats.org/officeDocument/2006/relationships/image" Target="../media/image81.png"/><Relationship Id="rId34" Type="http://schemas.openxmlformats.org/officeDocument/2006/relationships/image" Target="../media/image94.png"/><Relationship Id="rId42" Type="http://schemas.openxmlformats.org/officeDocument/2006/relationships/image" Target="../media/image102.jpeg"/><Relationship Id="rId47" Type="http://schemas.openxmlformats.org/officeDocument/2006/relationships/image" Target="../media/image107.jpeg"/><Relationship Id="rId50" Type="http://schemas.openxmlformats.org/officeDocument/2006/relationships/image" Target="../media/image110.jpeg"/><Relationship Id="rId55" Type="http://schemas.openxmlformats.org/officeDocument/2006/relationships/image" Target="../media/image115.jpeg"/><Relationship Id="rId7" Type="http://schemas.openxmlformats.org/officeDocument/2006/relationships/image" Target="../media/image68.jpeg"/><Relationship Id="rId2" Type="http://schemas.openxmlformats.org/officeDocument/2006/relationships/image" Target="../media/image63.jpeg"/><Relationship Id="rId16" Type="http://schemas.openxmlformats.org/officeDocument/2006/relationships/image" Target="../media/image76.jpeg"/><Relationship Id="rId29" Type="http://schemas.openxmlformats.org/officeDocument/2006/relationships/image" Target="../media/image89.jpeg"/><Relationship Id="rId11" Type="http://schemas.openxmlformats.org/officeDocument/2006/relationships/image" Target="../media/image72.jpeg"/><Relationship Id="rId24" Type="http://schemas.openxmlformats.org/officeDocument/2006/relationships/image" Target="../media/image84.png"/><Relationship Id="rId32" Type="http://schemas.openxmlformats.org/officeDocument/2006/relationships/image" Target="../media/image92.jpeg"/><Relationship Id="rId37" Type="http://schemas.openxmlformats.org/officeDocument/2006/relationships/image" Target="../media/image97.jpeg"/><Relationship Id="rId40" Type="http://schemas.openxmlformats.org/officeDocument/2006/relationships/image" Target="../media/image100.jpeg"/><Relationship Id="rId45" Type="http://schemas.openxmlformats.org/officeDocument/2006/relationships/image" Target="../media/image105.jpeg"/><Relationship Id="rId53" Type="http://schemas.openxmlformats.org/officeDocument/2006/relationships/image" Target="../media/image113.jpeg"/><Relationship Id="rId58" Type="http://schemas.openxmlformats.org/officeDocument/2006/relationships/image" Target="../media/image2.png"/><Relationship Id="rId5" Type="http://schemas.openxmlformats.org/officeDocument/2006/relationships/image" Target="../media/image66.jpeg"/><Relationship Id="rId19" Type="http://schemas.openxmlformats.org/officeDocument/2006/relationships/image" Target="../media/image79.jpeg"/><Relationship Id="rId4" Type="http://schemas.openxmlformats.org/officeDocument/2006/relationships/image" Target="../media/image65.jpeg"/><Relationship Id="rId9" Type="http://schemas.openxmlformats.org/officeDocument/2006/relationships/image" Target="../media/image70.jpeg"/><Relationship Id="rId14" Type="http://schemas.openxmlformats.org/officeDocument/2006/relationships/image" Target="../media/image74.jpeg"/><Relationship Id="rId22" Type="http://schemas.openxmlformats.org/officeDocument/2006/relationships/image" Target="../media/image82.png"/><Relationship Id="rId27" Type="http://schemas.openxmlformats.org/officeDocument/2006/relationships/image" Target="../media/image87.png"/><Relationship Id="rId30" Type="http://schemas.openxmlformats.org/officeDocument/2006/relationships/image" Target="../media/image90.jpeg"/><Relationship Id="rId35" Type="http://schemas.openxmlformats.org/officeDocument/2006/relationships/image" Target="../media/image95.png"/><Relationship Id="rId43" Type="http://schemas.openxmlformats.org/officeDocument/2006/relationships/image" Target="../media/image103.jpeg"/><Relationship Id="rId48" Type="http://schemas.openxmlformats.org/officeDocument/2006/relationships/image" Target="../media/image108.jpeg"/><Relationship Id="rId56" Type="http://schemas.openxmlformats.org/officeDocument/2006/relationships/image" Target="../media/image116.jpeg"/><Relationship Id="rId8" Type="http://schemas.openxmlformats.org/officeDocument/2006/relationships/image" Target="../media/image69.jpeg"/><Relationship Id="rId51" Type="http://schemas.openxmlformats.org/officeDocument/2006/relationships/image" Target="../media/image111.jpeg"/><Relationship Id="rId3" Type="http://schemas.openxmlformats.org/officeDocument/2006/relationships/image" Target="../media/image64.jpeg"/><Relationship Id="rId12" Type="http://schemas.openxmlformats.org/officeDocument/2006/relationships/image" Target="../media/image4.jpeg"/><Relationship Id="rId17" Type="http://schemas.openxmlformats.org/officeDocument/2006/relationships/image" Target="../media/image77.jpeg"/><Relationship Id="rId25" Type="http://schemas.openxmlformats.org/officeDocument/2006/relationships/image" Target="../media/image85.png"/><Relationship Id="rId33" Type="http://schemas.openxmlformats.org/officeDocument/2006/relationships/image" Target="../media/image93.png"/><Relationship Id="rId38" Type="http://schemas.openxmlformats.org/officeDocument/2006/relationships/image" Target="../media/image98.jpeg"/><Relationship Id="rId46" Type="http://schemas.openxmlformats.org/officeDocument/2006/relationships/image" Target="../media/image106.jpeg"/><Relationship Id="rId20" Type="http://schemas.openxmlformats.org/officeDocument/2006/relationships/image" Target="../media/image80.png"/><Relationship Id="rId41" Type="http://schemas.openxmlformats.org/officeDocument/2006/relationships/image" Target="../media/image101.jpeg"/><Relationship Id="rId54" Type="http://schemas.openxmlformats.org/officeDocument/2006/relationships/image" Target="../media/image114.jpeg"/><Relationship Id="rId1" Type="http://schemas.openxmlformats.org/officeDocument/2006/relationships/image" Target="../media/image3.jpeg"/><Relationship Id="rId6" Type="http://schemas.openxmlformats.org/officeDocument/2006/relationships/image" Target="../media/image67.jpeg"/><Relationship Id="rId15" Type="http://schemas.openxmlformats.org/officeDocument/2006/relationships/image" Target="../media/image75.jpeg"/><Relationship Id="rId23" Type="http://schemas.openxmlformats.org/officeDocument/2006/relationships/image" Target="../media/image83.png"/><Relationship Id="rId28" Type="http://schemas.openxmlformats.org/officeDocument/2006/relationships/image" Target="../media/image88.jpeg"/><Relationship Id="rId36" Type="http://schemas.openxmlformats.org/officeDocument/2006/relationships/image" Target="../media/image96.png"/><Relationship Id="rId49" Type="http://schemas.openxmlformats.org/officeDocument/2006/relationships/image" Target="../media/image109.jpeg"/><Relationship Id="rId57" Type="http://schemas.openxmlformats.org/officeDocument/2006/relationships/image" Target="../media/image117.jpeg"/><Relationship Id="rId10" Type="http://schemas.openxmlformats.org/officeDocument/2006/relationships/image" Target="../media/image71.jpeg"/><Relationship Id="rId31" Type="http://schemas.openxmlformats.org/officeDocument/2006/relationships/image" Target="../media/image91.jpeg"/><Relationship Id="rId44" Type="http://schemas.openxmlformats.org/officeDocument/2006/relationships/image" Target="../media/image104.jpeg"/><Relationship Id="rId52" Type="http://schemas.openxmlformats.org/officeDocument/2006/relationships/image" Target="../media/image11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png"/><Relationship Id="rId13" Type="http://schemas.openxmlformats.org/officeDocument/2006/relationships/image" Target="../media/image129.png"/><Relationship Id="rId18" Type="http://schemas.openxmlformats.org/officeDocument/2006/relationships/image" Target="../media/image134.png"/><Relationship Id="rId26" Type="http://schemas.openxmlformats.org/officeDocument/2006/relationships/image" Target="../media/image2.png"/><Relationship Id="rId3" Type="http://schemas.openxmlformats.org/officeDocument/2006/relationships/image" Target="../media/image119.png"/><Relationship Id="rId21" Type="http://schemas.openxmlformats.org/officeDocument/2006/relationships/image" Target="../media/image137.jpeg"/><Relationship Id="rId7" Type="http://schemas.openxmlformats.org/officeDocument/2006/relationships/image" Target="../media/image123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5" Type="http://schemas.openxmlformats.org/officeDocument/2006/relationships/image" Target="../media/image141.jpeg"/><Relationship Id="rId2" Type="http://schemas.openxmlformats.org/officeDocument/2006/relationships/image" Target="../media/image118.png"/><Relationship Id="rId16" Type="http://schemas.openxmlformats.org/officeDocument/2006/relationships/image" Target="../media/image132.png"/><Relationship Id="rId20" Type="http://schemas.openxmlformats.org/officeDocument/2006/relationships/image" Target="../media/image136.jpeg"/><Relationship Id="rId1" Type="http://schemas.openxmlformats.org/officeDocument/2006/relationships/image" Target="../media/image4.jpeg"/><Relationship Id="rId6" Type="http://schemas.openxmlformats.org/officeDocument/2006/relationships/image" Target="../media/image122.png"/><Relationship Id="rId11" Type="http://schemas.openxmlformats.org/officeDocument/2006/relationships/image" Target="../media/image127.png"/><Relationship Id="rId24" Type="http://schemas.openxmlformats.org/officeDocument/2006/relationships/image" Target="../media/image140.jpeg"/><Relationship Id="rId5" Type="http://schemas.openxmlformats.org/officeDocument/2006/relationships/image" Target="../media/image121.png"/><Relationship Id="rId15" Type="http://schemas.openxmlformats.org/officeDocument/2006/relationships/image" Target="../media/image131.png"/><Relationship Id="rId23" Type="http://schemas.openxmlformats.org/officeDocument/2006/relationships/image" Target="../media/image139.jpeg"/><Relationship Id="rId10" Type="http://schemas.openxmlformats.org/officeDocument/2006/relationships/image" Target="../media/image126.png"/><Relationship Id="rId19" Type="http://schemas.openxmlformats.org/officeDocument/2006/relationships/image" Target="../media/image135.png"/><Relationship Id="rId4" Type="http://schemas.openxmlformats.org/officeDocument/2006/relationships/image" Target="../media/image120.png"/><Relationship Id="rId9" Type="http://schemas.openxmlformats.org/officeDocument/2006/relationships/image" Target="../media/image125.png"/><Relationship Id="rId14" Type="http://schemas.openxmlformats.org/officeDocument/2006/relationships/image" Target="../media/image130.png"/><Relationship Id="rId22" Type="http://schemas.openxmlformats.org/officeDocument/2006/relationships/image" Target="../media/image138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4.jpeg"/><Relationship Id="rId18" Type="http://schemas.openxmlformats.org/officeDocument/2006/relationships/image" Target="../media/image159.jpeg"/><Relationship Id="rId26" Type="http://schemas.openxmlformats.org/officeDocument/2006/relationships/image" Target="../media/image167.jpeg"/><Relationship Id="rId39" Type="http://schemas.openxmlformats.org/officeDocument/2006/relationships/image" Target="../media/image180.jpeg"/><Relationship Id="rId21" Type="http://schemas.openxmlformats.org/officeDocument/2006/relationships/image" Target="../media/image162.jpeg"/><Relationship Id="rId34" Type="http://schemas.openxmlformats.org/officeDocument/2006/relationships/image" Target="../media/image175.jpeg"/><Relationship Id="rId42" Type="http://schemas.openxmlformats.org/officeDocument/2006/relationships/image" Target="../media/image2.png"/><Relationship Id="rId7" Type="http://schemas.openxmlformats.org/officeDocument/2006/relationships/image" Target="../media/image148.jpeg"/><Relationship Id="rId2" Type="http://schemas.openxmlformats.org/officeDocument/2006/relationships/image" Target="../media/image143.jpeg"/><Relationship Id="rId16" Type="http://schemas.openxmlformats.org/officeDocument/2006/relationships/image" Target="../media/image157.jpeg"/><Relationship Id="rId20" Type="http://schemas.openxmlformats.org/officeDocument/2006/relationships/image" Target="../media/image161.jpeg"/><Relationship Id="rId29" Type="http://schemas.openxmlformats.org/officeDocument/2006/relationships/image" Target="../media/image170.jpeg"/><Relationship Id="rId41" Type="http://schemas.openxmlformats.org/officeDocument/2006/relationships/image" Target="../media/image182.jpeg"/><Relationship Id="rId1" Type="http://schemas.openxmlformats.org/officeDocument/2006/relationships/image" Target="../media/image142.png"/><Relationship Id="rId6" Type="http://schemas.openxmlformats.org/officeDocument/2006/relationships/image" Target="../media/image147.jpeg"/><Relationship Id="rId11" Type="http://schemas.openxmlformats.org/officeDocument/2006/relationships/image" Target="../media/image152.jpeg"/><Relationship Id="rId24" Type="http://schemas.openxmlformats.org/officeDocument/2006/relationships/image" Target="../media/image165.jpeg"/><Relationship Id="rId32" Type="http://schemas.openxmlformats.org/officeDocument/2006/relationships/image" Target="../media/image173.jpeg"/><Relationship Id="rId37" Type="http://schemas.openxmlformats.org/officeDocument/2006/relationships/image" Target="../media/image178.jpeg"/><Relationship Id="rId40" Type="http://schemas.openxmlformats.org/officeDocument/2006/relationships/image" Target="../media/image181.jpeg"/><Relationship Id="rId5" Type="http://schemas.openxmlformats.org/officeDocument/2006/relationships/image" Target="../media/image146.jpeg"/><Relationship Id="rId15" Type="http://schemas.openxmlformats.org/officeDocument/2006/relationships/image" Target="../media/image156.jpeg"/><Relationship Id="rId23" Type="http://schemas.openxmlformats.org/officeDocument/2006/relationships/image" Target="../media/image164.jpeg"/><Relationship Id="rId28" Type="http://schemas.openxmlformats.org/officeDocument/2006/relationships/image" Target="../media/image169.jpeg"/><Relationship Id="rId36" Type="http://schemas.openxmlformats.org/officeDocument/2006/relationships/image" Target="../media/image177.jpeg"/><Relationship Id="rId10" Type="http://schemas.openxmlformats.org/officeDocument/2006/relationships/image" Target="../media/image151.jpeg"/><Relationship Id="rId19" Type="http://schemas.openxmlformats.org/officeDocument/2006/relationships/image" Target="../media/image160.jpeg"/><Relationship Id="rId31" Type="http://schemas.openxmlformats.org/officeDocument/2006/relationships/image" Target="../media/image172.jpeg"/><Relationship Id="rId4" Type="http://schemas.openxmlformats.org/officeDocument/2006/relationships/image" Target="../media/image145.jpeg"/><Relationship Id="rId9" Type="http://schemas.openxmlformats.org/officeDocument/2006/relationships/image" Target="../media/image150.jpeg"/><Relationship Id="rId14" Type="http://schemas.openxmlformats.org/officeDocument/2006/relationships/image" Target="../media/image155.jpeg"/><Relationship Id="rId22" Type="http://schemas.openxmlformats.org/officeDocument/2006/relationships/image" Target="../media/image163.jpeg"/><Relationship Id="rId27" Type="http://schemas.openxmlformats.org/officeDocument/2006/relationships/image" Target="../media/image168.jpeg"/><Relationship Id="rId30" Type="http://schemas.openxmlformats.org/officeDocument/2006/relationships/image" Target="../media/image171.jpeg"/><Relationship Id="rId35" Type="http://schemas.openxmlformats.org/officeDocument/2006/relationships/image" Target="../media/image176.jpeg"/><Relationship Id="rId8" Type="http://schemas.openxmlformats.org/officeDocument/2006/relationships/image" Target="../media/image149.jpeg"/><Relationship Id="rId3" Type="http://schemas.openxmlformats.org/officeDocument/2006/relationships/image" Target="../media/image144.jpeg"/><Relationship Id="rId12" Type="http://schemas.openxmlformats.org/officeDocument/2006/relationships/image" Target="../media/image153.jpeg"/><Relationship Id="rId17" Type="http://schemas.openxmlformats.org/officeDocument/2006/relationships/image" Target="../media/image158.jpeg"/><Relationship Id="rId25" Type="http://schemas.openxmlformats.org/officeDocument/2006/relationships/image" Target="../media/image166.jpeg"/><Relationship Id="rId33" Type="http://schemas.openxmlformats.org/officeDocument/2006/relationships/image" Target="../media/image174.jpeg"/><Relationship Id="rId38" Type="http://schemas.openxmlformats.org/officeDocument/2006/relationships/image" Target="../media/image17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0.jpeg"/><Relationship Id="rId13" Type="http://schemas.openxmlformats.org/officeDocument/2006/relationships/image" Target="../media/image195.jpeg"/><Relationship Id="rId18" Type="http://schemas.openxmlformats.org/officeDocument/2006/relationships/image" Target="../media/image200.jpeg"/><Relationship Id="rId3" Type="http://schemas.openxmlformats.org/officeDocument/2006/relationships/image" Target="../media/image185.jpeg"/><Relationship Id="rId21" Type="http://schemas.openxmlformats.org/officeDocument/2006/relationships/image" Target="../media/image203.jpeg"/><Relationship Id="rId7" Type="http://schemas.openxmlformats.org/officeDocument/2006/relationships/image" Target="../media/image189.jpeg"/><Relationship Id="rId12" Type="http://schemas.openxmlformats.org/officeDocument/2006/relationships/image" Target="../media/image194.jpeg"/><Relationship Id="rId17" Type="http://schemas.openxmlformats.org/officeDocument/2006/relationships/image" Target="../media/image199.jpeg"/><Relationship Id="rId25" Type="http://schemas.openxmlformats.org/officeDocument/2006/relationships/image" Target="../media/image2.png"/><Relationship Id="rId2" Type="http://schemas.openxmlformats.org/officeDocument/2006/relationships/image" Target="../media/image184.jpeg"/><Relationship Id="rId16" Type="http://schemas.openxmlformats.org/officeDocument/2006/relationships/image" Target="../media/image198.jpeg"/><Relationship Id="rId20" Type="http://schemas.openxmlformats.org/officeDocument/2006/relationships/image" Target="../media/image202.jpeg"/><Relationship Id="rId1" Type="http://schemas.openxmlformats.org/officeDocument/2006/relationships/image" Target="../media/image183.jpeg"/><Relationship Id="rId6" Type="http://schemas.openxmlformats.org/officeDocument/2006/relationships/image" Target="../media/image188.jpeg"/><Relationship Id="rId11" Type="http://schemas.openxmlformats.org/officeDocument/2006/relationships/image" Target="../media/image193.jpeg"/><Relationship Id="rId24" Type="http://schemas.openxmlformats.org/officeDocument/2006/relationships/image" Target="../media/image206.jpeg"/><Relationship Id="rId5" Type="http://schemas.openxmlformats.org/officeDocument/2006/relationships/image" Target="../media/image187.jpeg"/><Relationship Id="rId15" Type="http://schemas.openxmlformats.org/officeDocument/2006/relationships/image" Target="../media/image197.jpeg"/><Relationship Id="rId23" Type="http://schemas.openxmlformats.org/officeDocument/2006/relationships/image" Target="../media/image205.jpeg"/><Relationship Id="rId10" Type="http://schemas.openxmlformats.org/officeDocument/2006/relationships/image" Target="../media/image192.jpeg"/><Relationship Id="rId19" Type="http://schemas.openxmlformats.org/officeDocument/2006/relationships/image" Target="../media/image201.jpeg"/><Relationship Id="rId4" Type="http://schemas.openxmlformats.org/officeDocument/2006/relationships/image" Target="../media/image186.jpeg"/><Relationship Id="rId9" Type="http://schemas.openxmlformats.org/officeDocument/2006/relationships/image" Target="../media/image191.jpeg"/><Relationship Id="rId14" Type="http://schemas.openxmlformats.org/officeDocument/2006/relationships/image" Target="../media/image196.jpeg"/><Relationship Id="rId22" Type="http://schemas.openxmlformats.org/officeDocument/2006/relationships/image" Target="../media/image2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93133</xdr:colOff>
      <xdr:row>0</xdr:row>
      <xdr:rowOff>67733</xdr:rowOff>
    </xdr:from>
    <xdr:to>
      <xdr:col>1</xdr:col>
      <xdr:colOff>1088390</xdr:colOff>
      <xdr:row>5</xdr:row>
      <xdr:rowOff>92286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525A71F-450F-425C-FB3E-53D3E512F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67733"/>
          <a:ext cx="999067" cy="990600"/>
        </a:xfrm>
        <a:prstGeom prst="rect">
          <a:avLst/>
        </a:prstGeom>
      </xdr:spPr>
    </xdr:pic>
    <xdr:clientData/>
  </xdr:twoCellAnchor>
  <xdr:twoCellAnchor editAs="oneCell">
    <xdr:from>
      <xdr:col>5</xdr:col>
      <xdr:colOff>352779</xdr:colOff>
      <xdr:row>2</xdr:row>
      <xdr:rowOff>127001</xdr:rowOff>
    </xdr:from>
    <xdr:to>
      <xdr:col>8</xdr:col>
      <xdr:colOff>141111</xdr:colOff>
      <xdr:row>6</xdr:row>
      <xdr:rowOff>5197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3FB71F0-B1C2-E855-1CF0-84513963E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8112" y="522112"/>
          <a:ext cx="2384777" cy="7671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1246777</xdr:colOff>
      <xdr:row>2</xdr:row>
      <xdr:rowOff>110900</xdr:rowOff>
    </xdr:from>
    <xdr:to>
      <xdr:col>2</xdr:col>
      <xdr:colOff>1045571</xdr:colOff>
      <xdr:row>5</xdr:row>
      <xdr:rowOff>264524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B2329-83C0-6D46-B3AC-4F4DCABAD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2577" y="491900"/>
          <a:ext cx="1106895" cy="1004524"/>
        </a:xfrm>
        <a:prstGeom prst="rect">
          <a:avLst/>
        </a:prstGeom>
      </xdr:spPr>
    </xdr:pic>
    <xdr:clientData/>
  </xdr:twoCellAnchor>
  <xdr:twoCellAnchor editAs="oneCell">
    <xdr:from>
      <xdr:col>7</xdr:col>
      <xdr:colOff>335823</xdr:colOff>
      <xdr:row>0</xdr:row>
      <xdr:rowOff>76200</xdr:rowOff>
    </xdr:from>
    <xdr:to>
      <xdr:col>9</xdr:col>
      <xdr:colOff>174625</xdr:colOff>
      <xdr:row>6</xdr:row>
      <xdr:rowOff>94666</xdr:rowOff>
    </xdr:to>
    <xdr:pic>
      <xdr:nvPicPr>
        <xdr:cNvPr id="13" name="Slika 5">
          <a:extLst>
            <a:ext uri="{FF2B5EF4-FFF2-40B4-BE49-F238E27FC236}">
              <a16:creationId xmlns:a16="http://schemas.microsoft.com/office/drawing/2014/main" id="{9F115882-2A1C-7541-8D5E-ED4508C07C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7073" y="76200"/>
          <a:ext cx="1632677" cy="1526591"/>
        </a:xfrm>
        <a:prstGeom prst="rect">
          <a:avLst/>
        </a:prstGeom>
      </xdr:spPr>
    </xdr:pic>
    <xdr:clientData/>
  </xdr:twoCellAnchor>
  <xdr:twoCellAnchor>
    <xdr:from>
      <xdr:col>1</xdr:col>
      <xdr:colOff>217713</xdr:colOff>
      <xdr:row>26</xdr:row>
      <xdr:rowOff>28603</xdr:rowOff>
    </xdr:from>
    <xdr:to>
      <xdr:col>1</xdr:col>
      <xdr:colOff>1295150</xdr:colOff>
      <xdr:row>26</xdr:row>
      <xdr:rowOff>747059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BB5BB2-9E37-C651-8C3B-31BDC146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007" y="14745662"/>
          <a:ext cx="1077437" cy="718456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27</xdr:row>
      <xdr:rowOff>38100</xdr:rowOff>
    </xdr:from>
    <xdr:to>
      <xdr:col>1</xdr:col>
      <xdr:colOff>1206500</xdr:colOff>
      <xdr:row>27</xdr:row>
      <xdr:rowOff>732074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B5213D-C7EF-17C0-3589-B2D286CF9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12458700"/>
          <a:ext cx="1041400" cy="69397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30</xdr:row>
      <xdr:rowOff>50800</xdr:rowOff>
    </xdr:from>
    <xdr:to>
      <xdr:col>1</xdr:col>
      <xdr:colOff>1276584</xdr:colOff>
      <xdr:row>31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07FC791-9687-E35D-288B-42A6CBA9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14757400"/>
          <a:ext cx="1086084" cy="723900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33</xdr:row>
      <xdr:rowOff>25401</xdr:rowOff>
    </xdr:from>
    <xdr:to>
      <xdr:col>1</xdr:col>
      <xdr:colOff>1244600</xdr:colOff>
      <xdr:row>33</xdr:row>
      <xdr:rowOff>745243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333EDA-6C30-DBA8-EDCA-05A50F0CE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17018001"/>
          <a:ext cx="1079500" cy="719842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36</xdr:row>
      <xdr:rowOff>12700</xdr:rowOff>
    </xdr:from>
    <xdr:to>
      <xdr:col>1</xdr:col>
      <xdr:colOff>1257300</xdr:colOff>
      <xdr:row>36</xdr:row>
      <xdr:rowOff>749137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300023-F8F9-4CD8-1A55-7B42BAC2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19291300"/>
          <a:ext cx="1104900" cy="736437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37</xdr:row>
      <xdr:rowOff>25401</xdr:rowOff>
    </xdr:from>
    <xdr:to>
      <xdr:col>1</xdr:col>
      <xdr:colOff>1257300</xdr:colOff>
      <xdr:row>38</xdr:row>
      <xdr:rowOff>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EF2AC35-B39C-DAA4-B1ED-CE5E2C57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20066001"/>
          <a:ext cx="1104900" cy="736600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39</xdr:row>
      <xdr:rowOff>734359</xdr:rowOff>
    </xdr:from>
    <xdr:to>
      <xdr:col>1</xdr:col>
      <xdr:colOff>1257300</xdr:colOff>
      <xdr:row>40</xdr:row>
      <xdr:rowOff>751472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263F60-B125-CB4A-2B76-A2FA6639A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194" y="25357418"/>
          <a:ext cx="1168400" cy="779113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41</xdr:row>
      <xdr:rowOff>38101</xdr:rowOff>
    </xdr:from>
    <xdr:to>
      <xdr:col>1</xdr:col>
      <xdr:colOff>1244600</xdr:colOff>
      <xdr:row>41</xdr:row>
      <xdr:rowOff>749139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B0F08F8-5105-5DCD-8D6D-3A5CE1D37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23126701"/>
          <a:ext cx="1066800" cy="711038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46</xdr:row>
      <xdr:rowOff>50800</xdr:rowOff>
    </xdr:from>
    <xdr:to>
      <xdr:col>1</xdr:col>
      <xdr:colOff>1244600</xdr:colOff>
      <xdr:row>46</xdr:row>
      <xdr:rowOff>761669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CBED8E8-55BF-72E1-2128-D4EF5D5B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26949400"/>
          <a:ext cx="1066800" cy="710869"/>
        </a:xfrm>
        <a:prstGeom prst="rect">
          <a:avLst/>
        </a:prstGeom>
      </xdr:spPr>
    </xdr:pic>
    <xdr:clientData/>
  </xdr:twoCellAnchor>
  <xdr:twoCellAnchor>
    <xdr:from>
      <xdr:col>1</xdr:col>
      <xdr:colOff>313459</xdr:colOff>
      <xdr:row>51</xdr:row>
      <xdr:rowOff>56579</xdr:rowOff>
    </xdr:from>
    <xdr:to>
      <xdr:col>1</xdr:col>
      <xdr:colOff>1248641</xdr:colOff>
      <xdr:row>51</xdr:row>
      <xdr:rowOff>680162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8FB5B4B-A246-9818-CE3D-DCCCE54A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9259" y="30765179"/>
          <a:ext cx="935182" cy="623583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54</xdr:row>
      <xdr:rowOff>101601</xdr:rowOff>
    </xdr:from>
    <xdr:to>
      <xdr:col>1</xdr:col>
      <xdr:colOff>1270000</xdr:colOff>
      <xdr:row>54</xdr:row>
      <xdr:rowOff>736473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A11170-6D07-43F1-F168-8A8E8279B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300" y="33096201"/>
          <a:ext cx="952500" cy="634872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55</xdr:row>
      <xdr:rowOff>50801</xdr:rowOff>
    </xdr:from>
    <xdr:to>
      <xdr:col>1</xdr:col>
      <xdr:colOff>1244600</xdr:colOff>
      <xdr:row>55</xdr:row>
      <xdr:rowOff>702867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F08DE06-1B54-CD27-BDD1-3A7B5CE64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33807401"/>
          <a:ext cx="977900" cy="652066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16</xdr:row>
      <xdr:rowOff>12701</xdr:rowOff>
    </xdr:from>
    <xdr:to>
      <xdr:col>1</xdr:col>
      <xdr:colOff>1257300</xdr:colOff>
      <xdr:row>16</xdr:row>
      <xdr:rowOff>724081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9080230-43E5-CA99-E4F2-3A93B4212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4051301"/>
          <a:ext cx="1066800" cy="711380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18</xdr:row>
      <xdr:rowOff>25400</xdr:rowOff>
    </xdr:from>
    <xdr:to>
      <xdr:col>1</xdr:col>
      <xdr:colOff>1206500</xdr:colOff>
      <xdr:row>18</xdr:row>
      <xdr:rowOff>745067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0476057-5001-75E8-1F49-0A9F69268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5588000"/>
          <a:ext cx="1079500" cy="719667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20</xdr:row>
      <xdr:rowOff>12700</xdr:rowOff>
    </xdr:from>
    <xdr:to>
      <xdr:col>1</xdr:col>
      <xdr:colOff>1282700</xdr:colOff>
      <xdr:row>20</xdr:row>
      <xdr:rowOff>706967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06A3556-028F-62B8-70A2-5B6DD2C1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7099300"/>
          <a:ext cx="1041400" cy="694267"/>
        </a:xfrm>
        <a:prstGeom prst="rect">
          <a:avLst/>
        </a:prstGeom>
      </xdr:spPr>
    </xdr:pic>
    <xdr:clientData/>
  </xdr:twoCellAnchor>
  <xdr:twoCellAnchor>
    <xdr:from>
      <xdr:col>1</xdr:col>
      <xdr:colOff>215901</xdr:colOff>
      <xdr:row>28</xdr:row>
      <xdr:rowOff>20919</xdr:rowOff>
    </xdr:from>
    <xdr:to>
      <xdr:col>1</xdr:col>
      <xdr:colOff>1260025</xdr:colOff>
      <xdr:row>28</xdr:row>
      <xdr:rowOff>717176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1650691-3D70-CF61-D2AB-0CC5D1CB5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195" y="16261978"/>
          <a:ext cx="1044124" cy="696257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32</xdr:row>
      <xdr:rowOff>50800</xdr:rowOff>
    </xdr:from>
    <xdr:to>
      <xdr:col>1</xdr:col>
      <xdr:colOff>1283145</xdr:colOff>
      <xdr:row>32</xdr:row>
      <xdr:rowOff>736600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C700C71-6180-AB79-110A-F1F8CFAEE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800" y="16281400"/>
          <a:ext cx="1029145" cy="6858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38</xdr:row>
      <xdr:rowOff>25401</xdr:rowOff>
    </xdr:from>
    <xdr:to>
      <xdr:col>1</xdr:col>
      <xdr:colOff>1219200</xdr:colOff>
      <xdr:row>38</xdr:row>
      <xdr:rowOff>736601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B55CF6-E6B7-2747-891C-66C2008A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20828001"/>
          <a:ext cx="1066800" cy="711200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42</xdr:row>
      <xdr:rowOff>38101</xdr:rowOff>
    </xdr:from>
    <xdr:to>
      <xdr:col>1</xdr:col>
      <xdr:colOff>1219200</xdr:colOff>
      <xdr:row>42</xdr:row>
      <xdr:rowOff>715571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1A2D0E3-95E4-9A9C-E6A7-2B2CC606F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23888701"/>
          <a:ext cx="1016000" cy="677470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44</xdr:row>
      <xdr:rowOff>38101</xdr:rowOff>
    </xdr:from>
    <xdr:to>
      <xdr:col>1</xdr:col>
      <xdr:colOff>1257300</xdr:colOff>
      <xdr:row>44</xdr:row>
      <xdr:rowOff>715129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91DC759-5A9C-2CBD-4374-2854388A3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25412701"/>
          <a:ext cx="1016000" cy="677028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48</xdr:row>
      <xdr:rowOff>76201</xdr:rowOff>
    </xdr:from>
    <xdr:to>
      <xdr:col>1</xdr:col>
      <xdr:colOff>1257300</xdr:colOff>
      <xdr:row>48</xdr:row>
      <xdr:rowOff>745067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62F4408-7C09-4568-CF0D-86EC8033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800" y="28498801"/>
          <a:ext cx="1003300" cy="668866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50</xdr:row>
      <xdr:rowOff>127000</xdr:rowOff>
    </xdr:from>
    <xdr:to>
      <xdr:col>1</xdr:col>
      <xdr:colOff>1238250</xdr:colOff>
      <xdr:row>50</xdr:row>
      <xdr:rowOff>749300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3877C57-B08A-E2F0-B0FD-F326AF991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30073600"/>
          <a:ext cx="933450" cy="622300"/>
        </a:xfrm>
        <a:prstGeom prst="rect">
          <a:avLst/>
        </a:prstGeom>
      </xdr:spPr>
    </xdr:pic>
    <xdr:clientData/>
  </xdr:twoCellAnchor>
  <xdr:twoCellAnchor>
    <xdr:from>
      <xdr:col>1</xdr:col>
      <xdr:colOff>279400</xdr:colOff>
      <xdr:row>52</xdr:row>
      <xdr:rowOff>101600</xdr:rowOff>
    </xdr:from>
    <xdr:to>
      <xdr:col>1</xdr:col>
      <xdr:colOff>1219200</xdr:colOff>
      <xdr:row>52</xdr:row>
      <xdr:rowOff>728133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816A351-859D-9E5B-82B5-781BD8DA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200" y="31572200"/>
          <a:ext cx="939800" cy="626533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56</xdr:row>
      <xdr:rowOff>25401</xdr:rowOff>
    </xdr:from>
    <xdr:to>
      <xdr:col>1</xdr:col>
      <xdr:colOff>1270001</xdr:colOff>
      <xdr:row>56</xdr:row>
      <xdr:rowOff>745217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75CA6F6-FDE5-70EA-ED16-753BF6490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1" y="34544001"/>
          <a:ext cx="1079500" cy="71981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58</xdr:row>
      <xdr:rowOff>25401</xdr:rowOff>
    </xdr:from>
    <xdr:to>
      <xdr:col>1</xdr:col>
      <xdr:colOff>1257300</xdr:colOff>
      <xdr:row>59</xdr:row>
      <xdr:rowOff>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88C8C92-0EDA-29E0-99C8-AE805F909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36068001"/>
          <a:ext cx="1104900" cy="7366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60</xdr:row>
      <xdr:rowOff>76201</xdr:rowOff>
    </xdr:from>
    <xdr:to>
      <xdr:col>1</xdr:col>
      <xdr:colOff>1225333</xdr:colOff>
      <xdr:row>60</xdr:row>
      <xdr:rowOff>749300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4464BFF-B3C1-25B5-836F-46FA4382F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37642801"/>
          <a:ext cx="1009433" cy="673099"/>
        </a:xfrm>
        <a:prstGeom prst="rect">
          <a:avLst/>
        </a:prstGeom>
      </xdr:spPr>
    </xdr:pic>
    <xdr:clientData/>
  </xdr:twoCellAnchor>
  <xdr:twoCellAnchor>
    <xdr:from>
      <xdr:col>1</xdr:col>
      <xdr:colOff>279399</xdr:colOff>
      <xdr:row>62</xdr:row>
      <xdr:rowOff>114300</xdr:rowOff>
    </xdr:from>
    <xdr:to>
      <xdr:col>1</xdr:col>
      <xdr:colOff>1231900</xdr:colOff>
      <xdr:row>62</xdr:row>
      <xdr:rowOff>749300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BBC6BA-6CA5-1672-54E8-7076A18E9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199" y="39204900"/>
          <a:ext cx="952501" cy="635000"/>
        </a:xfrm>
        <a:prstGeom prst="rect">
          <a:avLst/>
        </a:prstGeom>
      </xdr:spPr>
    </xdr:pic>
    <xdr:clientData/>
  </xdr:twoCellAnchor>
  <xdr:twoCellAnchor>
    <xdr:from>
      <xdr:col>1</xdr:col>
      <xdr:colOff>330200</xdr:colOff>
      <xdr:row>64</xdr:row>
      <xdr:rowOff>139701</xdr:rowOff>
    </xdr:from>
    <xdr:to>
      <xdr:col>1</xdr:col>
      <xdr:colOff>1206733</xdr:colOff>
      <xdr:row>64</xdr:row>
      <xdr:rowOff>723900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B9FF761-C5C2-F9C7-EB83-B513E4D35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0" y="40754301"/>
          <a:ext cx="876533" cy="584199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66</xdr:row>
      <xdr:rowOff>50801</xdr:rowOff>
    </xdr:from>
    <xdr:to>
      <xdr:col>1</xdr:col>
      <xdr:colOff>1289050</xdr:colOff>
      <xdr:row>66</xdr:row>
      <xdr:rowOff>749301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B923455-E474-0CCC-5F4D-DF768026C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42189401"/>
          <a:ext cx="1047750" cy="698500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68</xdr:row>
      <xdr:rowOff>12701</xdr:rowOff>
    </xdr:from>
    <xdr:to>
      <xdr:col>1</xdr:col>
      <xdr:colOff>1244600</xdr:colOff>
      <xdr:row>68</xdr:row>
      <xdr:rowOff>706805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DFD7C55-EEBB-B61F-D4C9-4846C940B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43675301"/>
          <a:ext cx="1041400" cy="694104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34</xdr:row>
      <xdr:rowOff>63500</xdr:rowOff>
    </xdr:from>
    <xdr:to>
      <xdr:col>2</xdr:col>
      <xdr:colOff>0</xdr:colOff>
      <xdr:row>35</xdr:row>
      <xdr:rowOff>12700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5AE69E-2A1C-4E4F-51BF-A4F8C9BA3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17818100"/>
          <a:ext cx="1066800" cy="71120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22</xdr:row>
      <xdr:rowOff>139700</xdr:rowOff>
    </xdr:from>
    <xdr:to>
      <xdr:col>1</xdr:col>
      <xdr:colOff>1231900</xdr:colOff>
      <xdr:row>22</xdr:row>
      <xdr:rowOff>757609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972A5D8-E9D4-0B8D-7CD4-15FB5F0D9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8750300"/>
          <a:ext cx="927100" cy="617909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24</xdr:row>
      <xdr:rowOff>50801</xdr:rowOff>
    </xdr:from>
    <xdr:to>
      <xdr:col>1</xdr:col>
      <xdr:colOff>1206500</xdr:colOff>
      <xdr:row>24</xdr:row>
      <xdr:rowOff>702735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D05E88E-ED49-28B2-4522-3A331D807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10185401"/>
          <a:ext cx="977900" cy="651934"/>
        </a:xfrm>
        <a:prstGeom prst="rect">
          <a:avLst/>
        </a:prstGeom>
      </xdr:spPr>
    </xdr:pic>
    <xdr:clientData/>
  </xdr:twoCellAnchor>
  <xdr:twoCellAnchor>
    <xdr:from>
      <xdr:col>1</xdr:col>
      <xdr:colOff>165101</xdr:colOff>
      <xdr:row>15</xdr:row>
      <xdr:rowOff>50800</xdr:rowOff>
    </xdr:from>
    <xdr:to>
      <xdr:col>1</xdr:col>
      <xdr:colOff>1193800</xdr:colOff>
      <xdr:row>15</xdr:row>
      <xdr:rowOff>736341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3B68601-8553-AEB8-403E-0254E7BC8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1" y="3327400"/>
          <a:ext cx="1028699" cy="685541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16</xdr:row>
      <xdr:rowOff>749301</xdr:rowOff>
    </xdr:from>
    <xdr:to>
      <xdr:col>2</xdr:col>
      <xdr:colOff>0</xdr:colOff>
      <xdr:row>18</xdr:row>
      <xdr:rowOff>37965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6ECF6CC-287E-C319-B330-38FF68FFB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4787901"/>
          <a:ext cx="1219200" cy="81266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19</xdr:row>
      <xdr:rowOff>63501</xdr:rowOff>
    </xdr:from>
    <xdr:to>
      <xdr:col>1</xdr:col>
      <xdr:colOff>1295400</xdr:colOff>
      <xdr:row>20</xdr:row>
      <xdr:rowOff>38101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BDEA7E8-659A-CC27-2145-BDD093AAD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6388101"/>
          <a:ext cx="1104900" cy="736600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20</xdr:row>
      <xdr:rowOff>749301</xdr:rowOff>
    </xdr:from>
    <xdr:to>
      <xdr:col>1</xdr:col>
      <xdr:colOff>1282700</xdr:colOff>
      <xdr:row>21</xdr:row>
      <xdr:rowOff>749301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D0FFCA3-1639-6443-28D2-13B4C954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7835901"/>
          <a:ext cx="1143000" cy="7620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23</xdr:row>
      <xdr:rowOff>12701</xdr:rowOff>
    </xdr:from>
    <xdr:to>
      <xdr:col>1</xdr:col>
      <xdr:colOff>1282700</xdr:colOff>
      <xdr:row>23</xdr:row>
      <xdr:rowOff>723901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CCA5D98-4137-1D52-3287-23FFC96F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9385301"/>
          <a:ext cx="1066800" cy="711200"/>
        </a:xfrm>
        <a:prstGeom prst="rect">
          <a:avLst/>
        </a:prstGeom>
      </xdr:spPr>
    </xdr:pic>
    <xdr:clientData/>
  </xdr:twoCellAnchor>
  <xdr:twoCellAnchor>
    <xdr:from>
      <xdr:col>0</xdr:col>
      <xdr:colOff>236821</xdr:colOff>
      <xdr:row>25</xdr:row>
      <xdr:rowOff>44823</xdr:rowOff>
    </xdr:from>
    <xdr:to>
      <xdr:col>1</xdr:col>
      <xdr:colOff>1123670</xdr:colOff>
      <xdr:row>25</xdr:row>
      <xdr:rowOff>687295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C4CC1DF-124F-8C06-12E5-4AA82F0C2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5174" y="13999882"/>
          <a:ext cx="1155790" cy="642472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29</xdr:row>
      <xdr:rowOff>1</xdr:rowOff>
    </xdr:from>
    <xdr:to>
      <xdr:col>1</xdr:col>
      <xdr:colOff>1270000</xdr:colOff>
      <xdr:row>29</xdr:row>
      <xdr:rowOff>761730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E4A84AB-F788-AA0E-A7DA-046A4BFF1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1" y="13944601"/>
          <a:ext cx="1142999" cy="761729"/>
        </a:xfrm>
        <a:prstGeom prst="rect">
          <a:avLst/>
        </a:prstGeom>
      </xdr:spPr>
    </xdr:pic>
    <xdr:clientData/>
  </xdr:twoCellAnchor>
  <xdr:twoCellAnchor>
    <xdr:from>
      <xdr:col>1</xdr:col>
      <xdr:colOff>279401</xdr:colOff>
      <xdr:row>31</xdr:row>
      <xdr:rowOff>38100</xdr:rowOff>
    </xdr:from>
    <xdr:to>
      <xdr:col>1</xdr:col>
      <xdr:colOff>1270000</xdr:colOff>
      <xdr:row>31</xdr:row>
      <xdr:rowOff>698625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D78E861-72D3-DD66-8EC1-8B7639D9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201" y="15506700"/>
          <a:ext cx="990599" cy="660525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35</xdr:row>
      <xdr:rowOff>12701</xdr:rowOff>
    </xdr:from>
    <xdr:to>
      <xdr:col>1</xdr:col>
      <xdr:colOff>1282700</xdr:colOff>
      <xdr:row>35</xdr:row>
      <xdr:rowOff>732487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187D218-DF8C-A595-872B-12BBFFC12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18529301"/>
          <a:ext cx="1079500" cy="719786"/>
        </a:xfrm>
        <a:prstGeom prst="rect">
          <a:avLst/>
        </a:prstGeom>
      </xdr:spPr>
    </xdr:pic>
    <xdr:clientData/>
  </xdr:twoCellAnchor>
  <xdr:twoCellAnchor>
    <xdr:from>
      <xdr:col>1</xdr:col>
      <xdr:colOff>86360</xdr:colOff>
      <xdr:row>38</xdr:row>
      <xdr:rowOff>751849</xdr:rowOff>
    </xdr:from>
    <xdr:to>
      <xdr:col>1</xdr:col>
      <xdr:colOff>1259840</xdr:colOff>
      <xdr:row>40</xdr:row>
      <xdr:rowOff>10019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385AE5D-9F17-26A1-37D6-11AA1B4BF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160" y="21554449"/>
          <a:ext cx="1173480" cy="782170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45</xdr:row>
      <xdr:rowOff>12701</xdr:rowOff>
    </xdr:from>
    <xdr:to>
      <xdr:col>1</xdr:col>
      <xdr:colOff>1270000</xdr:colOff>
      <xdr:row>45</xdr:row>
      <xdr:rowOff>707086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E6771C-270E-48A6-9B40-228412FB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26149301"/>
          <a:ext cx="1041400" cy="694385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47</xdr:row>
      <xdr:rowOff>12701</xdr:rowOff>
    </xdr:from>
    <xdr:to>
      <xdr:col>1</xdr:col>
      <xdr:colOff>1289411</xdr:colOff>
      <xdr:row>47</xdr:row>
      <xdr:rowOff>711200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BB47133-B3AC-AF6B-474A-B2F3C925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27673301"/>
          <a:ext cx="1048111" cy="698499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49</xdr:row>
      <xdr:rowOff>12700</xdr:rowOff>
    </xdr:from>
    <xdr:to>
      <xdr:col>1</xdr:col>
      <xdr:colOff>1270000</xdr:colOff>
      <xdr:row>50</xdr:row>
      <xdr:rowOff>3967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181E0EF-CEB6-E32D-A10E-A7DF463F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29197300"/>
          <a:ext cx="1130300" cy="753267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53</xdr:row>
      <xdr:rowOff>12700</xdr:rowOff>
    </xdr:from>
    <xdr:to>
      <xdr:col>1</xdr:col>
      <xdr:colOff>1295400</xdr:colOff>
      <xdr:row>53</xdr:row>
      <xdr:rowOff>757495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0B705E8-26A2-EBF5-FA9B-1C7F7D22B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32245300"/>
          <a:ext cx="1117600" cy="744795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57</xdr:row>
      <xdr:rowOff>25401</xdr:rowOff>
    </xdr:from>
    <xdr:to>
      <xdr:col>1</xdr:col>
      <xdr:colOff>1282700</xdr:colOff>
      <xdr:row>57</xdr:row>
      <xdr:rowOff>736468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E55EB83-F06D-6A35-1CE1-C8E0FF69D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35306001"/>
          <a:ext cx="1066800" cy="711067"/>
        </a:xfrm>
        <a:prstGeom prst="rect">
          <a:avLst/>
        </a:prstGeom>
      </xdr:spPr>
    </xdr:pic>
    <xdr:clientData/>
  </xdr:twoCellAnchor>
  <xdr:twoCellAnchor>
    <xdr:from>
      <xdr:col>1</xdr:col>
      <xdr:colOff>292100</xdr:colOff>
      <xdr:row>59</xdr:row>
      <xdr:rowOff>25400</xdr:rowOff>
    </xdr:from>
    <xdr:to>
      <xdr:col>1</xdr:col>
      <xdr:colOff>1282700</xdr:colOff>
      <xdr:row>59</xdr:row>
      <xdr:rowOff>685800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E226909-D7B1-674B-CFAC-EB1178B6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" y="36830000"/>
          <a:ext cx="990600" cy="660400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61</xdr:row>
      <xdr:rowOff>0</xdr:rowOff>
    </xdr:from>
    <xdr:to>
      <xdr:col>1</xdr:col>
      <xdr:colOff>1263825</xdr:colOff>
      <xdr:row>61</xdr:row>
      <xdr:rowOff>723900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5DE9E334-9C1F-1A22-6BB7-B4BB0251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38328600"/>
          <a:ext cx="1086025" cy="723900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63</xdr:row>
      <xdr:rowOff>50800</xdr:rowOff>
    </xdr:from>
    <xdr:to>
      <xdr:col>2</xdr:col>
      <xdr:colOff>0</xdr:colOff>
      <xdr:row>64</xdr:row>
      <xdr:rowOff>42333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0B762CB-5381-DB47-D6DA-1565EFD81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39903400"/>
          <a:ext cx="1130300" cy="753533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65</xdr:row>
      <xdr:rowOff>12700</xdr:rowOff>
    </xdr:from>
    <xdr:to>
      <xdr:col>1</xdr:col>
      <xdr:colOff>1282701</xdr:colOff>
      <xdr:row>66</xdr:row>
      <xdr:rowOff>3913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DEBEA6A-F249-3731-6E95-D4580A7A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1" y="41389300"/>
          <a:ext cx="1130300" cy="753213"/>
        </a:xfrm>
        <a:prstGeom prst="rect">
          <a:avLst/>
        </a:prstGeom>
      </xdr:spPr>
    </xdr:pic>
    <xdr:clientData/>
  </xdr:twoCellAnchor>
  <xdr:twoCellAnchor>
    <xdr:from>
      <xdr:col>1</xdr:col>
      <xdr:colOff>139701</xdr:colOff>
      <xdr:row>67</xdr:row>
      <xdr:rowOff>12700</xdr:rowOff>
    </xdr:from>
    <xdr:to>
      <xdr:col>1</xdr:col>
      <xdr:colOff>1282701</xdr:colOff>
      <xdr:row>68</xdr:row>
      <xdr:rowOff>12577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4CA04C3-E584-C601-FEEB-6E46C1033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1" y="42913300"/>
          <a:ext cx="1143000" cy="761877"/>
        </a:xfrm>
        <a:prstGeom prst="rect">
          <a:avLst/>
        </a:prstGeom>
      </xdr:spPr>
    </xdr:pic>
    <xdr:clientData/>
  </xdr:twoCellAnchor>
  <xdr:twoCellAnchor>
    <xdr:from>
      <xdr:col>1</xdr:col>
      <xdr:colOff>228601</xdr:colOff>
      <xdr:row>43</xdr:row>
      <xdr:rowOff>50801</xdr:rowOff>
    </xdr:from>
    <xdr:to>
      <xdr:col>1</xdr:col>
      <xdr:colOff>1244600</xdr:colOff>
      <xdr:row>43</xdr:row>
      <xdr:rowOff>727863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0031A5D-2582-EDCB-F95F-E82F8E14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1" y="24663401"/>
          <a:ext cx="1015999" cy="677062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11</xdr:row>
      <xdr:rowOff>52918</xdr:rowOff>
    </xdr:from>
    <xdr:to>
      <xdr:col>1</xdr:col>
      <xdr:colOff>1238250</xdr:colOff>
      <xdr:row>11</xdr:row>
      <xdr:rowOff>737708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85F1089-BB5D-5311-DB89-A884120DE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792" y="3339043"/>
          <a:ext cx="1185333" cy="684790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12</xdr:row>
      <xdr:rowOff>47626</xdr:rowOff>
    </xdr:from>
    <xdr:to>
      <xdr:col>1</xdr:col>
      <xdr:colOff>1206500</xdr:colOff>
      <xdr:row>12</xdr:row>
      <xdr:rowOff>735446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8857A2F-2D0F-FF0A-FF0C-FDFBA5460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4095751"/>
          <a:ext cx="1031875" cy="687820"/>
        </a:xfrm>
        <a:prstGeom prst="rect">
          <a:avLst/>
        </a:prstGeom>
      </xdr:spPr>
    </xdr:pic>
    <xdr:clientData/>
  </xdr:twoCellAnchor>
  <xdr:twoCellAnchor>
    <xdr:from>
      <xdr:col>1</xdr:col>
      <xdr:colOff>206376</xdr:colOff>
      <xdr:row>13</xdr:row>
      <xdr:rowOff>47625</xdr:rowOff>
    </xdr:from>
    <xdr:to>
      <xdr:col>1</xdr:col>
      <xdr:colOff>1182826</xdr:colOff>
      <xdr:row>13</xdr:row>
      <xdr:rowOff>698500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C9241866-BD1D-50D9-6CB2-69FA57BB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1" y="4857750"/>
          <a:ext cx="976450" cy="650875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14</xdr:row>
      <xdr:rowOff>47625</xdr:rowOff>
    </xdr:from>
    <xdr:to>
      <xdr:col>1</xdr:col>
      <xdr:colOff>1222375</xdr:colOff>
      <xdr:row>14</xdr:row>
      <xdr:rowOff>714289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188B0F6-205A-8765-A270-F25318F7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5619750"/>
          <a:ext cx="1000125" cy="666664"/>
        </a:xfrm>
        <a:prstGeom prst="rect">
          <a:avLst/>
        </a:prstGeom>
      </xdr:spPr>
    </xdr:pic>
    <xdr:clientData/>
  </xdr:twoCellAnchor>
  <xdr:twoCellAnchor editAs="oneCell">
    <xdr:from>
      <xdr:col>21</xdr:col>
      <xdr:colOff>489857</xdr:colOff>
      <xdr:row>0</xdr:row>
      <xdr:rowOff>69702</xdr:rowOff>
    </xdr:from>
    <xdr:to>
      <xdr:col>25</xdr:col>
      <xdr:colOff>671286</xdr:colOff>
      <xdr:row>4</xdr:row>
      <xdr:rowOff>51137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DAABE0FE-F527-362C-3DE1-3EC7F1CA9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782143" y="69702"/>
          <a:ext cx="3156857" cy="10155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1246777</xdr:colOff>
      <xdr:row>2</xdr:row>
      <xdr:rowOff>110900</xdr:rowOff>
    </xdr:from>
    <xdr:to>
      <xdr:col>3</xdr:col>
      <xdr:colOff>61321</xdr:colOff>
      <xdr:row>6</xdr:row>
      <xdr:rowOff>2587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9AA79F-1A82-5547-95D9-AA0F5F4FE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0741" y="423864"/>
          <a:ext cx="1107258" cy="983660"/>
        </a:xfrm>
        <a:prstGeom prst="rect">
          <a:avLst/>
        </a:prstGeom>
      </xdr:spPr>
    </xdr:pic>
    <xdr:clientData/>
  </xdr:twoCellAnchor>
  <xdr:twoCellAnchor>
    <xdr:from>
      <xdr:col>1</xdr:col>
      <xdr:colOff>24665</xdr:colOff>
      <xdr:row>12</xdr:row>
      <xdr:rowOff>32658</xdr:rowOff>
    </xdr:from>
    <xdr:to>
      <xdr:col>1</xdr:col>
      <xdr:colOff>1187270</xdr:colOff>
      <xdr:row>13</xdr:row>
      <xdr:rowOff>13607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38952D0-3637-7769-7DA6-96253654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351" y="35302372"/>
          <a:ext cx="1162605" cy="742949"/>
        </a:xfrm>
        <a:prstGeom prst="rect">
          <a:avLst/>
        </a:prstGeom>
      </xdr:spPr>
    </xdr:pic>
    <xdr:clientData/>
  </xdr:twoCellAnchor>
  <xdr:twoCellAnchor>
    <xdr:from>
      <xdr:col>1</xdr:col>
      <xdr:colOff>15343</xdr:colOff>
      <xdr:row>13</xdr:row>
      <xdr:rowOff>4082</xdr:rowOff>
    </xdr:from>
    <xdr:to>
      <xdr:col>1</xdr:col>
      <xdr:colOff>1169488</xdr:colOff>
      <xdr:row>14</xdr:row>
      <xdr:rowOff>14968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137810-D777-0D21-8F4D-83A6F3C3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029" y="36035796"/>
          <a:ext cx="1154145" cy="772886"/>
        </a:xfrm>
        <a:prstGeom prst="rect">
          <a:avLst/>
        </a:prstGeom>
      </xdr:spPr>
    </xdr:pic>
    <xdr:clientData/>
  </xdr:twoCellAnchor>
  <xdr:twoCellAnchor>
    <xdr:from>
      <xdr:col>0</xdr:col>
      <xdr:colOff>167368</xdr:colOff>
      <xdr:row>13</xdr:row>
      <xdr:rowOff>741136</xdr:rowOff>
    </xdr:from>
    <xdr:to>
      <xdr:col>1</xdr:col>
      <xdr:colOff>1201693</xdr:colOff>
      <xdr:row>15</xdr:row>
      <xdr:rowOff>56925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2534F6C-55E3-08CB-DDC1-369E53269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189" y="5476422"/>
          <a:ext cx="1289958" cy="852489"/>
        </a:xfrm>
        <a:prstGeom prst="rect">
          <a:avLst/>
        </a:prstGeom>
      </xdr:spPr>
    </xdr:pic>
    <xdr:clientData/>
  </xdr:twoCellAnchor>
  <xdr:twoCellAnchor>
    <xdr:from>
      <xdr:col>0</xdr:col>
      <xdr:colOff>244930</xdr:colOff>
      <xdr:row>14</xdr:row>
      <xdr:rowOff>759732</xdr:rowOff>
    </xdr:from>
    <xdr:to>
      <xdr:col>1</xdr:col>
      <xdr:colOff>1202692</xdr:colOff>
      <xdr:row>16</xdr:row>
      <xdr:rowOff>59554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AC82867-646F-39A3-564B-4398BF1CD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1" y="6257018"/>
          <a:ext cx="1230540" cy="820012"/>
        </a:xfrm>
        <a:prstGeom prst="rect">
          <a:avLst/>
        </a:prstGeom>
      </xdr:spPr>
    </xdr:pic>
    <xdr:clientData/>
  </xdr:twoCellAnchor>
  <xdr:twoCellAnchor>
    <xdr:from>
      <xdr:col>0</xdr:col>
      <xdr:colOff>251279</xdr:colOff>
      <xdr:row>16</xdr:row>
      <xdr:rowOff>25855</xdr:rowOff>
    </xdr:from>
    <xdr:to>
      <xdr:col>1</xdr:col>
      <xdr:colOff>1203869</xdr:colOff>
      <xdr:row>17</xdr:row>
      <xdr:rowOff>18143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62B8579-E878-5D81-4912-D387F28C2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565" y="7700284"/>
          <a:ext cx="1224733" cy="754288"/>
        </a:xfrm>
        <a:prstGeom prst="rect">
          <a:avLst/>
        </a:prstGeom>
      </xdr:spPr>
    </xdr:pic>
    <xdr:clientData/>
  </xdr:twoCellAnchor>
  <xdr:twoCellAnchor>
    <xdr:from>
      <xdr:col>0</xdr:col>
      <xdr:colOff>206303</xdr:colOff>
      <xdr:row>17</xdr:row>
      <xdr:rowOff>0</xdr:rowOff>
    </xdr:from>
    <xdr:to>
      <xdr:col>1</xdr:col>
      <xdr:colOff>1214666</xdr:colOff>
      <xdr:row>18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2D9BD3E-FBA4-0D1D-AB60-8760E06E0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403" y="26482221"/>
          <a:ext cx="1275063" cy="827314"/>
        </a:xfrm>
        <a:prstGeom prst="rect">
          <a:avLst/>
        </a:prstGeom>
      </xdr:spPr>
    </xdr:pic>
    <xdr:clientData/>
  </xdr:twoCellAnchor>
  <xdr:twoCellAnchor>
    <xdr:from>
      <xdr:col>0</xdr:col>
      <xdr:colOff>206015</xdr:colOff>
      <xdr:row>21</xdr:row>
      <xdr:rowOff>91806</xdr:rowOff>
    </xdr:from>
    <xdr:to>
      <xdr:col>1</xdr:col>
      <xdr:colOff>1271997</xdr:colOff>
      <xdr:row>22</xdr:row>
      <xdr:rowOff>19322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A57FB-0F66-1694-8222-186E3A9A8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7836" y="39157913"/>
          <a:ext cx="1338125" cy="689516"/>
        </a:xfrm>
        <a:prstGeom prst="rect">
          <a:avLst/>
        </a:prstGeom>
      </xdr:spPr>
    </xdr:pic>
    <xdr:clientData/>
  </xdr:twoCellAnchor>
  <xdr:twoCellAnchor>
    <xdr:from>
      <xdr:col>1</xdr:col>
      <xdr:colOff>125640</xdr:colOff>
      <xdr:row>25</xdr:row>
      <xdr:rowOff>20139</xdr:rowOff>
    </xdr:from>
    <xdr:to>
      <xdr:col>1</xdr:col>
      <xdr:colOff>1212488</xdr:colOff>
      <xdr:row>25</xdr:row>
      <xdr:rowOff>745831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004255F-463A-2480-6466-03FBA001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604" y="39848246"/>
          <a:ext cx="1086848" cy="725692"/>
        </a:xfrm>
        <a:prstGeom prst="rect">
          <a:avLst/>
        </a:prstGeom>
      </xdr:spPr>
    </xdr:pic>
    <xdr:clientData/>
  </xdr:twoCellAnchor>
  <xdr:twoCellAnchor>
    <xdr:from>
      <xdr:col>1</xdr:col>
      <xdr:colOff>84818</xdr:colOff>
      <xdr:row>25</xdr:row>
      <xdr:rowOff>746125</xdr:rowOff>
    </xdr:from>
    <xdr:to>
      <xdr:col>1</xdr:col>
      <xdr:colOff>1240155</xdr:colOff>
      <xdr:row>26</xdr:row>
      <xdr:rowOff>745831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A2041C0-EFE6-C4EA-F0AD-F4B544B66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782" y="10053411"/>
          <a:ext cx="1162957" cy="771866"/>
        </a:xfrm>
        <a:prstGeom prst="rect">
          <a:avLst/>
        </a:prstGeom>
      </xdr:spPr>
    </xdr:pic>
    <xdr:clientData/>
  </xdr:twoCellAnchor>
  <xdr:twoCellAnchor>
    <xdr:from>
      <xdr:col>1</xdr:col>
      <xdr:colOff>46447</xdr:colOff>
      <xdr:row>36</xdr:row>
      <xdr:rowOff>18869</xdr:rowOff>
    </xdr:from>
    <xdr:to>
      <xdr:col>1</xdr:col>
      <xdr:colOff>1154614</xdr:colOff>
      <xdr:row>37</xdr:row>
      <xdr:rowOff>8689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58B6724-BEC6-6272-C345-CE926F66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876" y="22933298"/>
          <a:ext cx="1108167" cy="751820"/>
        </a:xfrm>
        <a:prstGeom prst="rect">
          <a:avLst/>
        </a:prstGeom>
      </xdr:spPr>
    </xdr:pic>
    <xdr:clientData/>
  </xdr:twoCellAnchor>
  <xdr:twoCellAnchor editAs="oneCell">
    <xdr:from>
      <xdr:col>6</xdr:col>
      <xdr:colOff>335823</xdr:colOff>
      <xdr:row>0</xdr:row>
      <xdr:rowOff>76200</xdr:rowOff>
    </xdr:from>
    <xdr:to>
      <xdr:col>8</xdr:col>
      <xdr:colOff>158750</xdr:colOff>
      <xdr:row>6</xdr:row>
      <xdr:rowOff>94666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186BA5E8-E393-49F6-8493-1EBE61B72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4966" y="76200"/>
          <a:ext cx="1659891" cy="1542466"/>
        </a:xfrm>
        <a:prstGeom prst="rect">
          <a:avLst/>
        </a:prstGeom>
      </xdr:spPr>
    </xdr:pic>
    <xdr:clientData/>
  </xdr:twoCellAnchor>
  <xdr:twoCellAnchor>
    <xdr:from>
      <xdr:col>1</xdr:col>
      <xdr:colOff>59564</xdr:colOff>
      <xdr:row>55</xdr:row>
      <xdr:rowOff>755515</xdr:rowOff>
    </xdr:from>
    <xdr:to>
      <xdr:col>1</xdr:col>
      <xdr:colOff>1201638</xdr:colOff>
      <xdr:row>57</xdr:row>
      <xdr:rowOff>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9FA03B4C-33ED-46EA-9FB8-94B7A72B4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364" y="46678715"/>
          <a:ext cx="1142074" cy="768485"/>
        </a:xfrm>
        <a:prstGeom prst="rect">
          <a:avLst/>
        </a:prstGeom>
      </xdr:spPr>
    </xdr:pic>
    <xdr:clientData/>
  </xdr:twoCellAnchor>
  <xdr:oneCellAnchor>
    <xdr:from>
      <xdr:col>0</xdr:col>
      <xdr:colOff>270038</xdr:colOff>
      <xdr:row>58</xdr:row>
      <xdr:rowOff>26082</xdr:rowOff>
    </xdr:from>
    <xdr:ext cx="1157707" cy="794157"/>
    <xdr:pic>
      <xdr:nvPicPr>
        <xdr:cNvPr id="7" name="Slika 6">
          <a:extLst>
            <a:ext uri="{FF2B5EF4-FFF2-40B4-BE49-F238E27FC236}">
              <a16:creationId xmlns:a16="http://schemas.microsoft.com/office/drawing/2014/main" id="{9A7DB59B-F600-4590-B989-632402884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138" y="48235282"/>
          <a:ext cx="1157707" cy="794157"/>
        </a:xfrm>
        <a:prstGeom prst="rect">
          <a:avLst/>
        </a:prstGeom>
      </xdr:spPr>
    </xdr:pic>
    <xdr:clientData/>
  </xdr:oneCellAnchor>
  <xdr:twoCellAnchor>
    <xdr:from>
      <xdr:col>1</xdr:col>
      <xdr:colOff>139833</xdr:colOff>
      <xdr:row>47</xdr:row>
      <xdr:rowOff>759024</xdr:rowOff>
    </xdr:from>
    <xdr:to>
      <xdr:col>1</xdr:col>
      <xdr:colOff>1254779</xdr:colOff>
      <xdr:row>48</xdr:row>
      <xdr:rowOff>741408</xdr:rowOff>
    </xdr:to>
    <xdr:pic>
      <xdr:nvPicPr>
        <xdr:cNvPr id="9" name="Picture 17">
          <a:extLst>
            <a:ext uri="{FF2B5EF4-FFF2-40B4-BE49-F238E27FC236}">
              <a16:creationId xmlns:a16="http://schemas.microsoft.com/office/drawing/2014/main" id="{3EB04312-115E-41D9-A5BF-D239D6AB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633" y="40586224"/>
          <a:ext cx="1114946" cy="744384"/>
        </a:xfrm>
        <a:prstGeom prst="rect">
          <a:avLst/>
        </a:prstGeom>
      </xdr:spPr>
    </xdr:pic>
    <xdr:clientData/>
  </xdr:twoCellAnchor>
  <xdr:twoCellAnchor>
    <xdr:from>
      <xdr:col>1</xdr:col>
      <xdr:colOff>30691</xdr:colOff>
      <xdr:row>50</xdr:row>
      <xdr:rowOff>68680</xdr:rowOff>
    </xdr:from>
    <xdr:to>
      <xdr:col>2</xdr:col>
      <xdr:colOff>9789</xdr:colOff>
      <xdr:row>50</xdr:row>
      <xdr:rowOff>759994</xdr:rowOff>
    </xdr:to>
    <xdr:pic>
      <xdr:nvPicPr>
        <xdr:cNvPr id="10" name="Picture 20">
          <a:extLst>
            <a:ext uri="{FF2B5EF4-FFF2-40B4-BE49-F238E27FC236}">
              <a16:creationId xmlns:a16="http://schemas.microsoft.com/office/drawing/2014/main" id="{24C4B580-F8E5-487B-A7B8-86FE5962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491" y="42181880"/>
          <a:ext cx="1287198" cy="691314"/>
        </a:xfrm>
        <a:prstGeom prst="rect">
          <a:avLst/>
        </a:prstGeom>
      </xdr:spPr>
    </xdr:pic>
    <xdr:clientData/>
  </xdr:twoCellAnchor>
  <xdr:twoCellAnchor>
    <xdr:from>
      <xdr:col>1</xdr:col>
      <xdr:colOff>87995</xdr:colOff>
      <xdr:row>52</xdr:row>
      <xdr:rowOff>26220</xdr:rowOff>
    </xdr:from>
    <xdr:to>
      <xdr:col>1</xdr:col>
      <xdr:colOff>1235258</xdr:colOff>
      <xdr:row>53</xdr:row>
      <xdr:rowOff>17464</xdr:rowOff>
    </xdr:to>
    <xdr:pic>
      <xdr:nvPicPr>
        <xdr:cNvPr id="13" name="Picture 22">
          <a:extLst>
            <a:ext uri="{FF2B5EF4-FFF2-40B4-BE49-F238E27FC236}">
              <a16:creationId xmlns:a16="http://schemas.microsoft.com/office/drawing/2014/main" id="{ABC47EFE-3248-4EC4-ABB2-C30ED6FF4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773795" y="43663420"/>
          <a:ext cx="1147263" cy="753244"/>
        </a:xfrm>
        <a:prstGeom prst="rect">
          <a:avLst/>
        </a:prstGeom>
      </xdr:spPr>
    </xdr:pic>
    <xdr:clientData/>
  </xdr:twoCellAnchor>
  <xdr:twoCellAnchor>
    <xdr:from>
      <xdr:col>1</xdr:col>
      <xdr:colOff>17085</xdr:colOff>
      <xdr:row>54</xdr:row>
      <xdr:rowOff>68528</xdr:rowOff>
    </xdr:from>
    <xdr:to>
      <xdr:col>1</xdr:col>
      <xdr:colOff>1292681</xdr:colOff>
      <xdr:row>54</xdr:row>
      <xdr:rowOff>683643</xdr:rowOff>
    </xdr:to>
    <xdr:pic>
      <xdr:nvPicPr>
        <xdr:cNvPr id="33" name="Picture 24">
          <a:extLst>
            <a:ext uri="{FF2B5EF4-FFF2-40B4-BE49-F238E27FC236}">
              <a16:creationId xmlns:a16="http://schemas.microsoft.com/office/drawing/2014/main" id="{0341851B-CA3C-4BE3-85A6-49D98B9F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885" y="45229728"/>
          <a:ext cx="1275596" cy="615115"/>
        </a:xfrm>
        <a:prstGeom prst="rect">
          <a:avLst/>
        </a:prstGeom>
      </xdr:spPr>
    </xdr:pic>
    <xdr:clientData/>
  </xdr:twoCellAnchor>
  <xdr:oneCellAnchor>
    <xdr:from>
      <xdr:col>1</xdr:col>
      <xdr:colOff>3628</xdr:colOff>
      <xdr:row>60</xdr:row>
      <xdr:rowOff>68013</xdr:rowOff>
    </xdr:from>
    <xdr:ext cx="1271626" cy="692651"/>
    <xdr:pic>
      <xdr:nvPicPr>
        <xdr:cNvPr id="35" name="Picture 26">
          <a:extLst>
            <a:ext uri="{FF2B5EF4-FFF2-40B4-BE49-F238E27FC236}">
              <a16:creationId xmlns:a16="http://schemas.microsoft.com/office/drawing/2014/main" id="{DC6C4803-E6EC-4283-8768-93394DB1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428" y="49801213"/>
          <a:ext cx="1271626" cy="692651"/>
        </a:xfrm>
        <a:prstGeom prst="rect">
          <a:avLst/>
        </a:prstGeom>
      </xdr:spPr>
    </xdr:pic>
    <xdr:clientData/>
  </xdr:oneCellAnchor>
  <xdr:twoCellAnchor>
    <xdr:from>
      <xdr:col>1</xdr:col>
      <xdr:colOff>107424</xdr:colOff>
      <xdr:row>47</xdr:row>
      <xdr:rowOff>6570</xdr:rowOff>
    </xdr:from>
    <xdr:to>
      <xdr:col>1</xdr:col>
      <xdr:colOff>1203600</xdr:colOff>
      <xdr:row>47</xdr:row>
      <xdr:rowOff>703763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1A42E054-D526-41C3-A922-87EC470C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224" y="39833770"/>
          <a:ext cx="1096176" cy="697193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48</xdr:row>
      <xdr:rowOff>759865</xdr:rowOff>
    </xdr:from>
    <xdr:to>
      <xdr:col>1</xdr:col>
      <xdr:colOff>1255984</xdr:colOff>
      <xdr:row>49</xdr:row>
      <xdr:rowOff>744187</xdr:rowOff>
    </xdr:to>
    <xdr:pic>
      <xdr:nvPicPr>
        <xdr:cNvPr id="51" name="Slika 50">
          <a:extLst>
            <a:ext uri="{FF2B5EF4-FFF2-40B4-BE49-F238E27FC236}">
              <a16:creationId xmlns:a16="http://schemas.microsoft.com/office/drawing/2014/main" id="{8F893FF2-D4DD-478C-9799-85FCD1CE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41349065"/>
          <a:ext cx="1065484" cy="746322"/>
        </a:xfrm>
        <a:prstGeom prst="rect">
          <a:avLst/>
        </a:prstGeom>
      </xdr:spPr>
    </xdr:pic>
    <xdr:clientData/>
  </xdr:twoCellAnchor>
  <xdr:twoCellAnchor>
    <xdr:from>
      <xdr:col>1</xdr:col>
      <xdr:colOff>54430</xdr:colOff>
      <xdr:row>51</xdr:row>
      <xdr:rowOff>26606</xdr:rowOff>
    </xdr:from>
    <xdr:to>
      <xdr:col>1</xdr:col>
      <xdr:colOff>1201239</xdr:colOff>
      <xdr:row>51</xdr:row>
      <xdr:rowOff>744686</xdr:rowOff>
    </xdr:to>
    <xdr:pic>
      <xdr:nvPicPr>
        <xdr:cNvPr id="53" name="Slika 52">
          <a:extLst>
            <a:ext uri="{FF2B5EF4-FFF2-40B4-BE49-F238E27FC236}">
              <a16:creationId xmlns:a16="http://schemas.microsoft.com/office/drawing/2014/main" id="{AA20DA6B-47B5-4637-BD54-A720CD7D5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230" y="42901806"/>
          <a:ext cx="1146809" cy="718080"/>
        </a:xfrm>
        <a:prstGeom prst="rect">
          <a:avLst/>
        </a:prstGeom>
      </xdr:spPr>
    </xdr:pic>
    <xdr:clientData/>
  </xdr:twoCellAnchor>
  <xdr:twoCellAnchor>
    <xdr:from>
      <xdr:col>1</xdr:col>
      <xdr:colOff>159045</xdr:colOff>
      <xdr:row>53</xdr:row>
      <xdr:rowOff>10432</xdr:rowOff>
    </xdr:from>
    <xdr:to>
      <xdr:col>1</xdr:col>
      <xdr:colOff>1235836</xdr:colOff>
      <xdr:row>53</xdr:row>
      <xdr:rowOff>704849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D84D03B4-7F88-4097-A262-B7CD7D2B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45" y="44409632"/>
          <a:ext cx="1076791" cy="694417"/>
        </a:xfrm>
        <a:prstGeom prst="rect">
          <a:avLst/>
        </a:prstGeom>
      </xdr:spPr>
    </xdr:pic>
    <xdr:clientData/>
  </xdr:twoCellAnchor>
  <xdr:twoCellAnchor>
    <xdr:from>
      <xdr:col>0</xdr:col>
      <xdr:colOff>231757</xdr:colOff>
      <xdr:row>54</xdr:row>
      <xdr:rowOff>731157</xdr:rowOff>
    </xdr:from>
    <xdr:to>
      <xdr:col>1</xdr:col>
      <xdr:colOff>1240481</xdr:colOff>
      <xdr:row>55</xdr:row>
      <xdr:rowOff>703762</xdr:rowOff>
    </xdr:to>
    <xdr:pic>
      <xdr:nvPicPr>
        <xdr:cNvPr id="55" name="Slika 54">
          <a:extLst>
            <a:ext uri="{FF2B5EF4-FFF2-40B4-BE49-F238E27FC236}">
              <a16:creationId xmlns:a16="http://schemas.microsoft.com/office/drawing/2014/main" id="{A0F9B1E0-4CBD-4601-8088-B6DB91F4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57" y="45892357"/>
          <a:ext cx="1275424" cy="734605"/>
        </a:xfrm>
        <a:prstGeom prst="rect">
          <a:avLst/>
        </a:prstGeom>
      </xdr:spPr>
    </xdr:pic>
    <xdr:clientData/>
  </xdr:twoCellAnchor>
  <xdr:twoCellAnchor>
    <xdr:from>
      <xdr:col>1</xdr:col>
      <xdr:colOff>40822</xdr:colOff>
      <xdr:row>57</xdr:row>
      <xdr:rowOff>12377</xdr:rowOff>
    </xdr:from>
    <xdr:to>
      <xdr:col>1</xdr:col>
      <xdr:colOff>1235333</xdr:colOff>
      <xdr:row>57</xdr:row>
      <xdr:rowOff>744170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059154E4-5C55-47E7-A346-2F1D0684E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622" y="47459577"/>
          <a:ext cx="1194511" cy="731793"/>
        </a:xfrm>
        <a:prstGeom prst="rect">
          <a:avLst/>
        </a:prstGeom>
      </xdr:spPr>
    </xdr:pic>
    <xdr:clientData/>
  </xdr:twoCellAnchor>
  <xdr:twoCellAnchor>
    <xdr:from>
      <xdr:col>1</xdr:col>
      <xdr:colOff>131990</xdr:colOff>
      <xdr:row>60</xdr:row>
      <xdr:rowOff>754742</xdr:rowOff>
    </xdr:from>
    <xdr:to>
      <xdr:col>1</xdr:col>
      <xdr:colOff>1164051</xdr:colOff>
      <xdr:row>61</xdr:row>
      <xdr:rowOff>704727</xdr:rowOff>
    </xdr:to>
    <xdr:pic>
      <xdr:nvPicPr>
        <xdr:cNvPr id="57" name="Slika 56">
          <a:extLst>
            <a:ext uri="{FF2B5EF4-FFF2-40B4-BE49-F238E27FC236}">
              <a16:creationId xmlns:a16="http://schemas.microsoft.com/office/drawing/2014/main" id="{3CE47B74-263A-4A10-9F17-06E8F2CD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790" y="50487942"/>
          <a:ext cx="1032061" cy="711985"/>
        </a:xfrm>
        <a:prstGeom prst="rect">
          <a:avLst/>
        </a:prstGeom>
      </xdr:spPr>
    </xdr:pic>
    <xdr:clientData/>
  </xdr:twoCellAnchor>
  <xdr:twoCellAnchor>
    <xdr:from>
      <xdr:col>0</xdr:col>
      <xdr:colOff>237161</xdr:colOff>
      <xdr:row>59</xdr:row>
      <xdr:rowOff>54429</xdr:rowOff>
    </xdr:from>
    <xdr:to>
      <xdr:col>1</xdr:col>
      <xdr:colOff>1239450</xdr:colOff>
      <xdr:row>59</xdr:row>
      <xdr:rowOff>701585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05AE4993-9841-48CC-9733-F145248CC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261" y="49025629"/>
          <a:ext cx="1268989" cy="647156"/>
        </a:xfrm>
        <a:prstGeom prst="rect">
          <a:avLst/>
        </a:prstGeom>
      </xdr:spPr>
    </xdr:pic>
    <xdr:clientData/>
  </xdr:twoCellAnchor>
  <xdr:twoCellAnchor>
    <xdr:from>
      <xdr:col>1</xdr:col>
      <xdr:colOff>111775</xdr:colOff>
      <xdr:row>44</xdr:row>
      <xdr:rowOff>4072</xdr:rowOff>
    </xdr:from>
    <xdr:to>
      <xdr:col>1</xdr:col>
      <xdr:colOff>1275686</xdr:colOff>
      <xdr:row>45</xdr:row>
      <xdr:rowOff>8891</xdr:rowOff>
    </xdr:to>
    <xdr:pic>
      <xdr:nvPicPr>
        <xdr:cNvPr id="59" name="Slika 5">
          <a:extLst>
            <a:ext uri="{FF2B5EF4-FFF2-40B4-BE49-F238E27FC236}">
              <a16:creationId xmlns:a16="http://schemas.microsoft.com/office/drawing/2014/main" id="{1D4D7E3B-E980-48E9-8941-11AC6CDB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575" y="7763772"/>
          <a:ext cx="1163911" cy="766819"/>
        </a:xfrm>
        <a:prstGeom prst="rect">
          <a:avLst/>
        </a:prstGeom>
      </xdr:spPr>
    </xdr:pic>
    <xdr:clientData/>
  </xdr:twoCellAnchor>
  <xdr:twoCellAnchor>
    <xdr:from>
      <xdr:col>1</xdr:col>
      <xdr:colOff>136073</xdr:colOff>
      <xdr:row>40</xdr:row>
      <xdr:rowOff>46719</xdr:rowOff>
    </xdr:from>
    <xdr:to>
      <xdr:col>1</xdr:col>
      <xdr:colOff>1236827</xdr:colOff>
      <xdr:row>41</xdr:row>
      <xdr:rowOff>45131</xdr:rowOff>
    </xdr:to>
    <xdr:pic>
      <xdr:nvPicPr>
        <xdr:cNvPr id="60" name="Picture 19">
          <a:extLst>
            <a:ext uri="{FF2B5EF4-FFF2-40B4-BE49-F238E27FC236}">
              <a16:creationId xmlns:a16="http://schemas.microsoft.com/office/drawing/2014/main" id="{F8D79D5E-8D50-4AFF-A532-5486C46D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3" y="4758419"/>
          <a:ext cx="1100754" cy="760412"/>
        </a:xfrm>
        <a:prstGeom prst="rect">
          <a:avLst/>
        </a:prstGeom>
      </xdr:spPr>
    </xdr:pic>
    <xdr:clientData/>
  </xdr:twoCellAnchor>
  <xdr:twoCellAnchor>
    <xdr:from>
      <xdr:col>1</xdr:col>
      <xdr:colOff>122465</xdr:colOff>
      <xdr:row>42</xdr:row>
      <xdr:rowOff>37846</xdr:rowOff>
    </xdr:from>
    <xdr:to>
      <xdr:col>1</xdr:col>
      <xdr:colOff>1200835</xdr:colOff>
      <xdr:row>42</xdr:row>
      <xdr:rowOff>746175</xdr:rowOff>
    </xdr:to>
    <xdr:pic>
      <xdr:nvPicPr>
        <xdr:cNvPr id="61" name="Picture 27">
          <a:extLst>
            <a:ext uri="{FF2B5EF4-FFF2-40B4-BE49-F238E27FC236}">
              <a16:creationId xmlns:a16="http://schemas.microsoft.com/office/drawing/2014/main" id="{762A9D15-8B3D-44A4-AD34-FE0A86FA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265" y="36055046"/>
          <a:ext cx="1078370" cy="708329"/>
        </a:xfrm>
        <a:prstGeom prst="rect">
          <a:avLst/>
        </a:prstGeom>
      </xdr:spPr>
    </xdr:pic>
    <xdr:clientData/>
  </xdr:twoCellAnchor>
  <xdr:twoCellAnchor>
    <xdr:from>
      <xdr:col>1</xdr:col>
      <xdr:colOff>60082</xdr:colOff>
      <xdr:row>45</xdr:row>
      <xdr:rowOff>740895</xdr:rowOff>
    </xdr:from>
    <xdr:to>
      <xdr:col>1</xdr:col>
      <xdr:colOff>1198788</xdr:colOff>
      <xdr:row>46</xdr:row>
      <xdr:rowOff>741407</xdr:rowOff>
    </xdr:to>
    <xdr:pic>
      <xdr:nvPicPr>
        <xdr:cNvPr id="62" name="Picture 31">
          <a:extLst>
            <a:ext uri="{FF2B5EF4-FFF2-40B4-BE49-F238E27FC236}">
              <a16:creationId xmlns:a16="http://schemas.microsoft.com/office/drawing/2014/main" id="{9F788CCA-B3A5-4EFA-9EDE-D40E6D91D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882" y="39044095"/>
          <a:ext cx="1138706" cy="762512"/>
        </a:xfrm>
        <a:prstGeom prst="rect">
          <a:avLst/>
        </a:prstGeom>
      </xdr:spPr>
    </xdr:pic>
    <xdr:clientData/>
  </xdr:twoCellAnchor>
  <xdr:twoCellAnchor>
    <xdr:from>
      <xdr:col>1</xdr:col>
      <xdr:colOff>72121</xdr:colOff>
      <xdr:row>38</xdr:row>
      <xdr:rowOff>62846</xdr:rowOff>
    </xdr:from>
    <xdr:to>
      <xdr:col>1</xdr:col>
      <xdr:colOff>1143000</xdr:colOff>
      <xdr:row>39</xdr:row>
      <xdr:rowOff>31793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605B7B44-7E7C-4B13-A03B-FD058079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550" y="24229132"/>
          <a:ext cx="1070879" cy="730947"/>
        </a:xfrm>
        <a:prstGeom prst="rect">
          <a:avLst/>
        </a:prstGeom>
      </xdr:spPr>
    </xdr:pic>
    <xdr:clientData/>
  </xdr:twoCellAnchor>
  <xdr:twoCellAnchor>
    <xdr:from>
      <xdr:col>1</xdr:col>
      <xdr:colOff>97519</xdr:colOff>
      <xdr:row>39</xdr:row>
      <xdr:rowOff>59419</xdr:rowOff>
    </xdr:from>
    <xdr:to>
      <xdr:col>1</xdr:col>
      <xdr:colOff>1237558</xdr:colOff>
      <xdr:row>39</xdr:row>
      <xdr:rowOff>743141</xdr:rowOff>
    </xdr:to>
    <xdr:pic>
      <xdr:nvPicPr>
        <xdr:cNvPr id="64" name="Slika 1">
          <a:extLst>
            <a:ext uri="{FF2B5EF4-FFF2-40B4-BE49-F238E27FC236}">
              <a16:creationId xmlns:a16="http://schemas.microsoft.com/office/drawing/2014/main" id="{F45529E2-6B15-4D54-BEF1-D4478DAF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319" y="33790619"/>
          <a:ext cx="1140039" cy="683722"/>
        </a:xfrm>
        <a:prstGeom prst="rect">
          <a:avLst/>
        </a:prstGeom>
      </xdr:spPr>
    </xdr:pic>
    <xdr:clientData/>
  </xdr:twoCellAnchor>
  <xdr:oneCellAnchor>
    <xdr:from>
      <xdr:col>1</xdr:col>
      <xdr:colOff>92986</xdr:colOff>
      <xdr:row>41</xdr:row>
      <xdr:rowOff>47173</xdr:rowOff>
    </xdr:from>
    <xdr:ext cx="1186181" cy="656827"/>
    <xdr:pic>
      <xdr:nvPicPr>
        <xdr:cNvPr id="65" name="Slika 7">
          <a:extLst>
            <a:ext uri="{FF2B5EF4-FFF2-40B4-BE49-F238E27FC236}">
              <a16:creationId xmlns:a16="http://schemas.microsoft.com/office/drawing/2014/main" id="{424B03DF-0799-4A8C-AF5D-FAB79CAF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786" y="35302373"/>
          <a:ext cx="1186181" cy="656827"/>
        </a:xfrm>
        <a:prstGeom prst="rect">
          <a:avLst/>
        </a:prstGeom>
      </xdr:spPr>
    </xdr:pic>
    <xdr:clientData/>
  </xdr:oneCellAnchor>
  <xdr:twoCellAnchor>
    <xdr:from>
      <xdr:col>1</xdr:col>
      <xdr:colOff>147576</xdr:colOff>
      <xdr:row>43</xdr:row>
      <xdr:rowOff>40822</xdr:rowOff>
    </xdr:from>
    <xdr:to>
      <xdr:col>1</xdr:col>
      <xdr:colOff>1237028</xdr:colOff>
      <xdr:row>43</xdr:row>
      <xdr:rowOff>740445</xdr:rowOff>
    </xdr:to>
    <xdr:pic>
      <xdr:nvPicPr>
        <xdr:cNvPr id="66" name="Slika 8">
          <a:extLst>
            <a:ext uri="{FF2B5EF4-FFF2-40B4-BE49-F238E27FC236}">
              <a16:creationId xmlns:a16="http://schemas.microsoft.com/office/drawing/2014/main" id="{C57A583C-5792-432F-BDEB-CBC6013B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376" y="36820022"/>
          <a:ext cx="1089452" cy="699623"/>
        </a:xfrm>
        <a:prstGeom prst="rect">
          <a:avLst/>
        </a:prstGeom>
      </xdr:spPr>
    </xdr:pic>
    <xdr:clientData/>
  </xdr:twoCellAnchor>
  <xdr:twoCellAnchor>
    <xdr:from>
      <xdr:col>1</xdr:col>
      <xdr:colOff>74840</xdr:colOff>
      <xdr:row>45</xdr:row>
      <xdr:rowOff>26307</xdr:rowOff>
    </xdr:from>
    <xdr:to>
      <xdr:col>1</xdr:col>
      <xdr:colOff>1198337</xdr:colOff>
      <xdr:row>45</xdr:row>
      <xdr:rowOff>732915</xdr:rowOff>
    </xdr:to>
    <xdr:pic>
      <xdr:nvPicPr>
        <xdr:cNvPr id="67" name="Slika 12">
          <a:extLst>
            <a:ext uri="{FF2B5EF4-FFF2-40B4-BE49-F238E27FC236}">
              <a16:creationId xmlns:a16="http://schemas.microsoft.com/office/drawing/2014/main" id="{ED9E263C-7701-448F-B65C-1A640702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640" y="8548007"/>
          <a:ext cx="1123497" cy="706608"/>
        </a:xfrm>
        <a:prstGeom prst="rect">
          <a:avLst/>
        </a:prstGeom>
      </xdr:spPr>
    </xdr:pic>
    <xdr:clientData/>
  </xdr:twoCellAnchor>
  <xdr:twoCellAnchor>
    <xdr:from>
      <xdr:col>0</xdr:col>
      <xdr:colOff>257338</xdr:colOff>
      <xdr:row>57</xdr:row>
      <xdr:rowOff>724582</xdr:rowOff>
    </xdr:from>
    <xdr:to>
      <xdr:col>1</xdr:col>
      <xdr:colOff>1148345</xdr:colOff>
      <xdr:row>58</xdr:row>
      <xdr:rowOff>756739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C8C3AC95-3A69-C316-1445-DBE366AC3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438" y="18390282"/>
          <a:ext cx="1157707" cy="794157"/>
        </a:xfrm>
        <a:prstGeom prst="rect">
          <a:avLst/>
        </a:prstGeom>
      </xdr:spPr>
    </xdr:pic>
    <xdr:clientData/>
  </xdr:twoCellAnchor>
  <xdr:twoCellAnchor>
    <xdr:from>
      <xdr:col>0</xdr:col>
      <xdr:colOff>257628</xdr:colOff>
      <xdr:row>60</xdr:row>
      <xdr:rowOff>4513</xdr:rowOff>
    </xdr:from>
    <xdr:to>
      <xdr:col>1</xdr:col>
      <xdr:colOff>1262554</xdr:colOff>
      <xdr:row>60</xdr:row>
      <xdr:rowOff>697164</xdr:rowOff>
    </xdr:to>
    <xdr:pic>
      <xdr:nvPicPr>
        <xdr:cNvPr id="88" name="Picture 26">
          <a:extLst>
            <a:ext uri="{FF2B5EF4-FFF2-40B4-BE49-F238E27FC236}">
              <a16:creationId xmlns:a16="http://schemas.microsoft.com/office/drawing/2014/main" id="{72E722FD-CDAB-B9A0-D642-D7C36B8D5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728" y="19956213"/>
          <a:ext cx="1271626" cy="692651"/>
        </a:xfrm>
        <a:prstGeom prst="rect">
          <a:avLst/>
        </a:prstGeom>
      </xdr:spPr>
    </xdr:pic>
    <xdr:clientData/>
  </xdr:twoCellAnchor>
  <xdr:twoCellAnchor>
    <xdr:from>
      <xdr:col>1</xdr:col>
      <xdr:colOff>80286</xdr:colOff>
      <xdr:row>41</xdr:row>
      <xdr:rowOff>34473</xdr:rowOff>
    </xdr:from>
    <xdr:to>
      <xdr:col>1</xdr:col>
      <xdr:colOff>1266467</xdr:colOff>
      <xdr:row>41</xdr:row>
      <xdr:rowOff>691300</xdr:rowOff>
    </xdr:to>
    <xdr:pic>
      <xdr:nvPicPr>
        <xdr:cNvPr id="101" name="Slika 7">
          <a:extLst>
            <a:ext uri="{FF2B5EF4-FFF2-40B4-BE49-F238E27FC236}">
              <a16:creationId xmlns:a16="http://schemas.microsoft.com/office/drawing/2014/main" id="{873E5E61-4FDF-003E-8CBF-D3EBA416E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086" y="5508173"/>
          <a:ext cx="1186181" cy="656827"/>
        </a:xfrm>
        <a:prstGeom prst="rect">
          <a:avLst/>
        </a:prstGeom>
      </xdr:spPr>
    </xdr:pic>
    <xdr:clientData/>
  </xdr:twoCellAnchor>
  <xdr:twoCellAnchor>
    <xdr:from>
      <xdr:col>0</xdr:col>
      <xdr:colOff>209867</xdr:colOff>
      <xdr:row>18</xdr:row>
      <xdr:rowOff>119744</xdr:rowOff>
    </xdr:from>
    <xdr:to>
      <xdr:col>2</xdr:col>
      <xdr:colOff>14515</xdr:colOff>
      <xdr:row>19</xdr:row>
      <xdr:rowOff>114298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3B715663-0C19-4A82-9760-E972783ED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4410" y="3200401"/>
          <a:ext cx="1383076" cy="756554"/>
        </a:xfrm>
        <a:prstGeom prst="rect">
          <a:avLst/>
        </a:prstGeom>
      </xdr:spPr>
    </xdr:pic>
    <xdr:clientData/>
  </xdr:twoCellAnchor>
  <xdr:twoCellAnchor>
    <xdr:from>
      <xdr:col>0</xdr:col>
      <xdr:colOff>243024</xdr:colOff>
      <xdr:row>19</xdr:row>
      <xdr:rowOff>58781</xdr:rowOff>
    </xdr:from>
    <xdr:to>
      <xdr:col>1</xdr:col>
      <xdr:colOff>1236890</xdr:colOff>
      <xdr:row>19</xdr:row>
      <xdr:rowOff>668381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A4D55403-967C-4856-869C-7BFAE2A1D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8655" y="29800185"/>
          <a:ext cx="1266009" cy="60960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20</xdr:row>
      <xdr:rowOff>32657</xdr:rowOff>
    </xdr:from>
    <xdr:to>
      <xdr:col>1</xdr:col>
      <xdr:colOff>1278800</xdr:colOff>
      <xdr:row>20</xdr:row>
      <xdr:rowOff>669199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DEE3A000-D0A6-41C5-A970-C6BBB684C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3965" y="30537966"/>
          <a:ext cx="1278799" cy="636542"/>
        </a:xfrm>
        <a:prstGeom prst="rect">
          <a:avLst/>
        </a:prstGeom>
      </xdr:spPr>
    </xdr:pic>
    <xdr:clientData/>
  </xdr:twoCellAnchor>
  <xdr:twoCellAnchor>
    <xdr:from>
      <xdr:col>1</xdr:col>
      <xdr:colOff>21772</xdr:colOff>
      <xdr:row>22</xdr:row>
      <xdr:rowOff>108857</xdr:rowOff>
    </xdr:from>
    <xdr:to>
      <xdr:col>1</xdr:col>
      <xdr:colOff>1288869</xdr:colOff>
      <xdr:row>22</xdr:row>
      <xdr:rowOff>736054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CE17AFD8-8B6F-405C-91AC-D4D4E609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201" y="12355286"/>
          <a:ext cx="1267097" cy="627197"/>
        </a:xfrm>
        <a:prstGeom prst="rect">
          <a:avLst/>
        </a:prstGeom>
      </xdr:spPr>
    </xdr:pic>
    <xdr:clientData/>
  </xdr:twoCellAnchor>
  <xdr:twoCellAnchor>
    <xdr:from>
      <xdr:col>1</xdr:col>
      <xdr:colOff>43544</xdr:colOff>
      <xdr:row>22</xdr:row>
      <xdr:rowOff>740228</xdr:rowOff>
    </xdr:from>
    <xdr:to>
      <xdr:col>1</xdr:col>
      <xdr:colOff>1273902</xdr:colOff>
      <xdr:row>24</xdr:row>
      <xdr:rowOff>13607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FA59A00C-95B9-44EF-96DF-FB4DAB08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413" y="36000145"/>
          <a:ext cx="1230358" cy="797379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23</xdr:row>
      <xdr:rowOff>707568</xdr:rowOff>
    </xdr:from>
    <xdr:to>
      <xdr:col>1</xdr:col>
      <xdr:colOff>1302297</xdr:colOff>
      <xdr:row>24</xdr:row>
      <xdr:rowOff>724169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914BDC02-4E58-4CCD-AF56-3441BA1AF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1287" y="13715997"/>
          <a:ext cx="1320439" cy="778601"/>
        </a:xfrm>
        <a:prstGeom prst="rect">
          <a:avLst/>
        </a:prstGeom>
      </xdr:spPr>
    </xdr:pic>
    <xdr:clientData/>
  </xdr:twoCellAnchor>
  <xdr:twoCellAnchor>
    <xdr:from>
      <xdr:col>1</xdr:col>
      <xdr:colOff>152398</xdr:colOff>
      <xdr:row>27</xdr:row>
      <xdr:rowOff>10885</xdr:rowOff>
    </xdr:from>
    <xdr:to>
      <xdr:col>1</xdr:col>
      <xdr:colOff>1296489</xdr:colOff>
      <xdr:row>28</xdr:row>
      <xdr:rowOff>0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47DA6D12-5576-4121-953B-0BC4DFF7B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362" y="45936897"/>
          <a:ext cx="1144091" cy="749210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30</xdr:row>
      <xdr:rowOff>0</xdr:rowOff>
    </xdr:from>
    <xdr:to>
      <xdr:col>1</xdr:col>
      <xdr:colOff>1251585</xdr:colOff>
      <xdr:row>31</xdr:row>
      <xdr:rowOff>0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53049A47-810F-4698-B20D-628F2960D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173" y="48210107"/>
          <a:ext cx="1262471" cy="762000"/>
        </a:xfrm>
        <a:prstGeom prst="rect">
          <a:avLst/>
        </a:prstGeom>
      </xdr:spPr>
    </xdr:pic>
    <xdr:clientData/>
  </xdr:twoCellAnchor>
  <xdr:twoCellAnchor>
    <xdr:from>
      <xdr:col>0</xdr:col>
      <xdr:colOff>238733</xdr:colOff>
      <xdr:row>33</xdr:row>
      <xdr:rowOff>0</xdr:rowOff>
    </xdr:from>
    <xdr:to>
      <xdr:col>1</xdr:col>
      <xdr:colOff>1277442</xdr:colOff>
      <xdr:row>34</xdr:row>
      <xdr:rowOff>68036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FB8621EC-95D3-4315-A387-B9ACE5FFD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554" y="12219214"/>
          <a:ext cx="1310852" cy="830036"/>
        </a:xfrm>
        <a:prstGeom prst="rect">
          <a:avLst/>
        </a:prstGeom>
      </xdr:spPr>
    </xdr:pic>
    <xdr:clientData/>
  </xdr:twoCellAnchor>
  <xdr:twoCellAnchor>
    <xdr:from>
      <xdr:col>0</xdr:col>
      <xdr:colOff>217716</xdr:colOff>
      <xdr:row>27</xdr:row>
      <xdr:rowOff>69497</xdr:rowOff>
    </xdr:from>
    <xdr:to>
      <xdr:col>1</xdr:col>
      <xdr:colOff>1283699</xdr:colOff>
      <xdr:row>28</xdr:row>
      <xdr:rowOff>54816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8CBE1887-04AD-459E-B269-DBBDB5DB7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2" y="14601926"/>
          <a:ext cx="1338126" cy="747319"/>
        </a:xfrm>
        <a:prstGeom prst="rect">
          <a:avLst/>
        </a:prstGeom>
      </xdr:spPr>
    </xdr:pic>
    <xdr:clientData/>
  </xdr:twoCellAnchor>
  <xdr:twoCellAnchor>
    <xdr:from>
      <xdr:col>1</xdr:col>
      <xdr:colOff>32658</xdr:colOff>
      <xdr:row>28</xdr:row>
      <xdr:rowOff>32655</xdr:rowOff>
    </xdr:from>
    <xdr:to>
      <xdr:col>1</xdr:col>
      <xdr:colOff>1295401</xdr:colOff>
      <xdr:row>28</xdr:row>
      <xdr:rowOff>710020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2FC48A75-84A1-419E-ABD5-E85AAD94D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4717" y="46716857"/>
          <a:ext cx="1262743" cy="677365"/>
        </a:xfrm>
        <a:prstGeom prst="rect">
          <a:avLst/>
        </a:prstGeom>
      </xdr:spPr>
    </xdr:pic>
    <xdr:clientData/>
  </xdr:twoCellAnchor>
  <xdr:twoCellAnchor>
    <xdr:from>
      <xdr:col>1</xdr:col>
      <xdr:colOff>43546</xdr:colOff>
      <xdr:row>29</xdr:row>
      <xdr:rowOff>97971</xdr:rowOff>
    </xdr:from>
    <xdr:to>
      <xdr:col>1</xdr:col>
      <xdr:colOff>1273736</xdr:colOff>
      <xdr:row>29</xdr:row>
      <xdr:rowOff>685800</xdr:rowOff>
    </xdr:to>
    <xdr:pic>
      <xdr:nvPicPr>
        <xdr:cNvPr id="39" name="Slika 38">
          <a:extLst>
            <a:ext uri="{FF2B5EF4-FFF2-40B4-BE49-F238E27FC236}">
              <a16:creationId xmlns:a16="http://schemas.microsoft.com/office/drawing/2014/main" id="{94AA5186-97A4-4502-91A3-C33337101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9415" y="47542268"/>
          <a:ext cx="1230190" cy="587829"/>
        </a:xfrm>
        <a:prstGeom prst="rect">
          <a:avLst/>
        </a:prstGeom>
      </xdr:spPr>
    </xdr:pic>
    <xdr:clientData/>
  </xdr:twoCellAnchor>
  <xdr:twoCellAnchor>
    <xdr:from>
      <xdr:col>0</xdr:col>
      <xdr:colOff>250373</xdr:colOff>
      <xdr:row>31</xdr:row>
      <xdr:rowOff>54429</xdr:rowOff>
    </xdr:from>
    <xdr:to>
      <xdr:col>1</xdr:col>
      <xdr:colOff>1282882</xdr:colOff>
      <xdr:row>31</xdr:row>
      <xdr:rowOff>701040</xdr:rowOff>
    </xdr:to>
    <xdr:pic>
      <xdr:nvPicPr>
        <xdr:cNvPr id="40" name="Slika 39">
          <a:extLst>
            <a:ext uri="{FF2B5EF4-FFF2-40B4-BE49-F238E27FC236}">
              <a16:creationId xmlns:a16="http://schemas.microsoft.com/office/drawing/2014/main" id="{77619002-3987-4123-9274-85382127A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8384" y="49030346"/>
          <a:ext cx="1304652" cy="646611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32</xdr:row>
      <xdr:rowOff>87089</xdr:rowOff>
    </xdr:from>
    <xdr:to>
      <xdr:col>1</xdr:col>
      <xdr:colOff>1275264</xdr:colOff>
      <xdr:row>32</xdr:row>
      <xdr:rowOff>667841</xdr:rowOff>
    </xdr:to>
    <xdr:pic>
      <xdr:nvPicPr>
        <xdr:cNvPr id="41" name="Slika 40">
          <a:extLst>
            <a:ext uri="{FF2B5EF4-FFF2-40B4-BE49-F238E27FC236}">
              <a16:creationId xmlns:a16="http://schemas.microsoft.com/office/drawing/2014/main" id="{FA8BB87A-6DDE-4236-9B3C-FE3090697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1173" y="49823101"/>
          <a:ext cx="1286150" cy="5807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32654</xdr:rowOff>
    </xdr:from>
    <xdr:to>
      <xdr:col>2</xdr:col>
      <xdr:colOff>32692</xdr:colOff>
      <xdr:row>34</xdr:row>
      <xdr:rowOff>707569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CF804431-A302-4BD0-B103-692E6B5FB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3964" y="51288856"/>
          <a:ext cx="1338977" cy="674915"/>
        </a:xfrm>
        <a:prstGeom prst="rect">
          <a:avLst/>
        </a:prstGeom>
      </xdr:spPr>
    </xdr:pic>
    <xdr:clientData/>
  </xdr:twoCellAnchor>
  <xdr:twoCellAnchor>
    <xdr:from>
      <xdr:col>1</xdr:col>
      <xdr:colOff>65314</xdr:colOff>
      <xdr:row>35</xdr:row>
      <xdr:rowOff>21770</xdr:rowOff>
    </xdr:from>
    <xdr:to>
      <xdr:col>1</xdr:col>
      <xdr:colOff>1281248</xdr:colOff>
      <xdr:row>35</xdr:row>
      <xdr:rowOff>711003</xdr:rowOff>
    </xdr:to>
    <xdr:pic>
      <xdr:nvPicPr>
        <xdr:cNvPr id="45" name="Slika 44">
          <a:extLst>
            <a:ext uri="{FF2B5EF4-FFF2-40B4-BE49-F238E27FC236}">
              <a16:creationId xmlns:a16="http://schemas.microsoft.com/office/drawing/2014/main" id="{C1B9884C-9BD3-4E3C-8158-39E80C093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7373" y="52038067"/>
          <a:ext cx="1215934" cy="689233"/>
        </a:xfrm>
        <a:prstGeom prst="rect">
          <a:avLst/>
        </a:prstGeom>
      </xdr:spPr>
    </xdr:pic>
    <xdr:clientData/>
  </xdr:twoCellAnchor>
  <xdr:twoCellAnchor>
    <xdr:from>
      <xdr:col>1</xdr:col>
      <xdr:colOff>87085</xdr:colOff>
      <xdr:row>10</xdr:row>
      <xdr:rowOff>43544</xdr:rowOff>
    </xdr:from>
    <xdr:to>
      <xdr:col>1</xdr:col>
      <xdr:colOff>1183096</xdr:colOff>
      <xdr:row>11</xdr:row>
      <xdr:rowOff>25526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BC75D52F-90A7-4A7A-8F18-2498B854D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771" y="3124201"/>
          <a:ext cx="1096011" cy="743982"/>
        </a:xfrm>
        <a:prstGeom prst="rect">
          <a:avLst/>
        </a:prstGeom>
      </xdr:spPr>
    </xdr:pic>
    <xdr:clientData/>
  </xdr:twoCellAnchor>
  <xdr:twoCellAnchor>
    <xdr:from>
      <xdr:col>1</xdr:col>
      <xdr:colOff>21771</xdr:colOff>
      <xdr:row>11</xdr:row>
      <xdr:rowOff>54426</xdr:rowOff>
    </xdr:from>
    <xdr:to>
      <xdr:col>1</xdr:col>
      <xdr:colOff>1284516</xdr:colOff>
      <xdr:row>11</xdr:row>
      <xdr:rowOff>685801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E830B018-9D37-26F1-6335-611ECC8E0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8457" y="3897083"/>
          <a:ext cx="1262745" cy="631375"/>
        </a:xfrm>
        <a:prstGeom prst="rect">
          <a:avLst/>
        </a:prstGeom>
      </xdr:spPr>
    </xdr:pic>
    <xdr:clientData/>
  </xdr:twoCellAnchor>
  <xdr:twoCellAnchor editAs="oneCell">
    <xdr:from>
      <xdr:col>19</xdr:col>
      <xdr:colOff>489857</xdr:colOff>
      <xdr:row>0</xdr:row>
      <xdr:rowOff>108857</xdr:rowOff>
    </xdr:from>
    <xdr:to>
      <xdr:col>23</xdr:col>
      <xdr:colOff>671286</xdr:colOff>
      <xdr:row>4</xdr:row>
      <xdr:rowOff>90292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C02594D-2586-004D-9A07-B997866C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4986000" y="108857"/>
          <a:ext cx="3156857" cy="10155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335823</xdr:colOff>
      <xdr:row>0</xdr:row>
      <xdr:rowOff>76200</xdr:rowOff>
    </xdr:from>
    <xdr:to>
      <xdr:col>10</xdr:col>
      <xdr:colOff>31750</xdr:colOff>
      <xdr:row>6</xdr:row>
      <xdr:rowOff>94666</xdr:rowOff>
    </xdr:to>
    <xdr:pic>
      <xdr:nvPicPr>
        <xdr:cNvPr id="13" name="Slika 5">
          <a:extLst>
            <a:ext uri="{FF2B5EF4-FFF2-40B4-BE49-F238E27FC236}">
              <a16:creationId xmlns:a16="http://schemas.microsoft.com/office/drawing/2014/main" id="{4EAE2404-154A-D84B-868E-B9C6AA8BA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2223" y="76200"/>
          <a:ext cx="1658077" cy="151706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1</xdr:rowOff>
    </xdr:from>
    <xdr:to>
      <xdr:col>1</xdr:col>
      <xdr:colOff>997857</xdr:colOff>
      <xdr:row>11</xdr:row>
      <xdr:rowOff>736579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CE8154-17CD-BEC7-6CD7-E9F2B4C03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3102430"/>
          <a:ext cx="997857" cy="736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992303</xdr:colOff>
      <xdr:row>13</xdr:row>
      <xdr:rowOff>725714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845395-C766-683B-008E-890B3ECF9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3864429"/>
          <a:ext cx="992303" cy="725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14</xdr:row>
      <xdr:rowOff>36286</xdr:rowOff>
    </xdr:from>
    <xdr:to>
      <xdr:col>1</xdr:col>
      <xdr:colOff>1007800</xdr:colOff>
      <xdr:row>14</xdr:row>
      <xdr:rowOff>653143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178294-9861-32C2-8137-4B626BBC3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4662715"/>
          <a:ext cx="1007800" cy="616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997857</xdr:colOff>
      <xdr:row>16</xdr:row>
      <xdr:rowOff>731049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159469F-3D69-3F86-F191-50FBA737B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5388429"/>
          <a:ext cx="997857" cy="73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127001</xdr:colOff>
      <xdr:row>17</xdr:row>
      <xdr:rowOff>1</xdr:rowOff>
    </xdr:from>
    <xdr:to>
      <xdr:col>1</xdr:col>
      <xdr:colOff>834572</xdr:colOff>
      <xdr:row>17</xdr:row>
      <xdr:rowOff>645646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97DA43-F4A0-C7CA-E64F-AC15C89FD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430" y="6150430"/>
          <a:ext cx="707571" cy="6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889000</xdr:colOff>
      <xdr:row>19</xdr:row>
      <xdr:rowOff>672499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582CEF-2B48-DC76-1D89-AB416478E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6912429"/>
          <a:ext cx="889000" cy="67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925285</xdr:colOff>
      <xdr:row>20</xdr:row>
      <xdr:rowOff>695216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86E863E-BB92-E80F-CEB4-7F21E3459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7674429"/>
          <a:ext cx="925285" cy="695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22</xdr:row>
      <xdr:rowOff>1</xdr:rowOff>
    </xdr:from>
    <xdr:to>
      <xdr:col>1</xdr:col>
      <xdr:colOff>943428</xdr:colOff>
      <xdr:row>22</xdr:row>
      <xdr:rowOff>719875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ED944B-DB8E-6DBB-D903-EE17C8899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8436430"/>
          <a:ext cx="943428" cy="719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916701</xdr:colOff>
      <xdr:row>23</xdr:row>
      <xdr:rowOff>725714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40EBC56-44E6-D643-D3C9-557B85F25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9198429"/>
          <a:ext cx="916701" cy="725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852714</xdr:colOff>
      <xdr:row>25</xdr:row>
      <xdr:rowOff>680240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F48C9D-F4A6-3357-2982-3C2CA5F01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9960429"/>
          <a:ext cx="852714" cy="680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26</xdr:row>
      <xdr:rowOff>0</xdr:rowOff>
    </xdr:from>
    <xdr:to>
      <xdr:col>1</xdr:col>
      <xdr:colOff>725714</xdr:colOff>
      <xdr:row>26</xdr:row>
      <xdr:rowOff>628554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5ADACF4-C59B-D89B-12BA-138D4970E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30" y="10722429"/>
          <a:ext cx="725713" cy="628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674655</xdr:colOff>
      <xdr:row>28</xdr:row>
      <xdr:rowOff>653142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DA43A6-95A0-3AD1-BF5C-0F05DAF9F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11484429"/>
          <a:ext cx="674655" cy="653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</xdr:row>
      <xdr:rowOff>1</xdr:rowOff>
    </xdr:from>
    <xdr:to>
      <xdr:col>1</xdr:col>
      <xdr:colOff>931431</xdr:colOff>
      <xdr:row>12</xdr:row>
      <xdr:rowOff>689429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D1B899A-8CCF-0AE4-2733-574ECE133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3864430"/>
          <a:ext cx="931431" cy="689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15</xdr:row>
      <xdr:rowOff>0</xdr:rowOff>
    </xdr:from>
    <xdr:to>
      <xdr:col>1</xdr:col>
      <xdr:colOff>979714</xdr:colOff>
      <xdr:row>15</xdr:row>
      <xdr:rowOff>694920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7B9FA06-F0F4-8A79-1B29-C00947E64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30" y="6912429"/>
          <a:ext cx="979713" cy="694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</xdr:row>
      <xdr:rowOff>1</xdr:rowOff>
    </xdr:from>
    <xdr:to>
      <xdr:col>1</xdr:col>
      <xdr:colOff>904875</xdr:colOff>
      <xdr:row>18</xdr:row>
      <xdr:rowOff>660275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BFB0BB5-486C-5926-B54D-4EE10C14E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625" y="9175751"/>
          <a:ext cx="904875" cy="660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936625</xdr:colOff>
      <xdr:row>21</xdr:row>
      <xdr:rowOff>691245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4F125E3-B18A-842D-F5BD-55C8E3501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625" y="11461750"/>
          <a:ext cx="936625" cy="691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24</xdr:row>
      <xdr:rowOff>1</xdr:rowOff>
    </xdr:from>
    <xdr:to>
      <xdr:col>1</xdr:col>
      <xdr:colOff>857251</xdr:colOff>
      <xdr:row>24</xdr:row>
      <xdr:rowOff>684129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44C9D90-C726-2A93-0FBB-9D57BB690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626" y="13747751"/>
          <a:ext cx="857250" cy="684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</xdr:colOff>
      <xdr:row>27</xdr:row>
      <xdr:rowOff>61944</xdr:rowOff>
    </xdr:from>
    <xdr:to>
      <xdr:col>1</xdr:col>
      <xdr:colOff>809626</xdr:colOff>
      <xdr:row>27</xdr:row>
      <xdr:rowOff>693766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A6A295C-CEE9-A788-554A-EA3215E00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627" y="15333694"/>
          <a:ext cx="809624" cy="63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127001</xdr:colOff>
      <xdr:row>32</xdr:row>
      <xdr:rowOff>127001</xdr:rowOff>
    </xdr:from>
    <xdr:to>
      <xdr:col>1</xdr:col>
      <xdr:colOff>952501</xdr:colOff>
      <xdr:row>32</xdr:row>
      <xdr:rowOff>676907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AB8BE50-9988-EC4A-8903-CE982518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76" y="18811876"/>
          <a:ext cx="825500" cy="549906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</xdr:row>
      <xdr:rowOff>460375</xdr:rowOff>
    </xdr:from>
    <xdr:to>
      <xdr:col>1</xdr:col>
      <xdr:colOff>968376</xdr:colOff>
      <xdr:row>34</xdr:row>
      <xdr:rowOff>332882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47BF247-375E-4D41-9AEC-0467802AB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19907250"/>
          <a:ext cx="952500" cy="634507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35</xdr:row>
      <xdr:rowOff>396875</xdr:rowOff>
    </xdr:from>
    <xdr:to>
      <xdr:col>1</xdr:col>
      <xdr:colOff>968375</xdr:colOff>
      <xdr:row>36</xdr:row>
      <xdr:rowOff>269875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6CEA786-6592-3D47-81C6-93AC6DEB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1367750"/>
          <a:ext cx="952500" cy="635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37</xdr:row>
      <xdr:rowOff>412750</xdr:rowOff>
    </xdr:from>
    <xdr:to>
      <xdr:col>1</xdr:col>
      <xdr:colOff>952500</xdr:colOff>
      <xdr:row>38</xdr:row>
      <xdr:rowOff>296191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EBA63DA-34E2-3C45-AD52-6ECA2F3A5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2907625"/>
          <a:ext cx="968375" cy="645441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39</xdr:row>
      <xdr:rowOff>381000</xdr:rowOff>
    </xdr:from>
    <xdr:to>
      <xdr:col>1</xdr:col>
      <xdr:colOff>976503</xdr:colOff>
      <xdr:row>40</xdr:row>
      <xdr:rowOff>269875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A22D805-5D75-9646-B400-E110DEBBF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876" y="24399875"/>
          <a:ext cx="976502" cy="650875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41</xdr:row>
      <xdr:rowOff>444500</xdr:rowOff>
    </xdr:from>
    <xdr:to>
      <xdr:col>1</xdr:col>
      <xdr:colOff>912813</xdr:colOff>
      <xdr:row>42</xdr:row>
      <xdr:rowOff>301625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502C777-9E8C-2449-BE61-AC91927D9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5987375"/>
          <a:ext cx="928688" cy="619125"/>
        </a:xfrm>
        <a:prstGeom prst="rect">
          <a:avLst/>
        </a:prstGeom>
      </xdr:spPr>
    </xdr:pic>
    <xdr:clientData/>
  </xdr:twoCellAnchor>
  <xdr:twoCellAnchor editAs="oneCell">
    <xdr:from>
      <xdr:col>23</xdr:col>
      <xdr:colOff>714375</xdr:colOff>
      <xdr:row>0</xdr:row>
      <xdr:rowOff>142875</xdr:rowOff>
    </xdr:from>
    <xdr:to>
      <xdr:col>28</xdr:col>
      <xdr:colOff>140607</xdr:colOff>
      <xdr:row>4</xdr:row>
      <xdr:rowOff>142453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6E6DAC2-DF80-0A41-B7DA-AF6D9161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081500" y="142875"/>
          <a:ext cx="3156857" cy="10155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92738</xdr:colOff>
      <xdr:row>1</xdr:row>
      <xdr:rowOff>42333</xdr:rowOff>
    </xdr:from>
    <xdr:to>
      <xdr:col>3</xdr:col>
      <xdr:colOff>1053121</xdr:colOff>
      <xdr:row>4</xdr:row>
      <xdr:rowOff>65662</xdr:rowOff>
    </xdr:to>
    <xdr:pic>
      <xdr:nvPicPr>
        <xdr:cNvPr id="34" name="Slika 33">
          <a:extLst>
            <a:ext uri="{FF2B5EF4-FFF2-40B4-BE49-F238E27FC236}">
              <a16:creationId xmlns:a16="http://schemas.microsoft.com/office/drawing/2014/main" id="{682CBCD6-0669-42E2-AE32-2885FF0A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571" y="359833"/>
          <a:ext cx="963347" cy="863752"/>
        </a:xfrm>
        <a:prstGeom prst="rect">
          <a:avLst/>
        </a:prstGeom>
      </xdr:spPr>
    </xdr:pic>
    <xdr:clientData/>
  </xdr:twoCellAnchor>
  <xdr:twoCellAnchor editAs="oneCell">
    <xdr:from>
      <xdr:col>6</xdr:col>
      <xdr:colOff>193675</xdr:colOff>
      <xdr:row>0</xdr:row>
      <xdr:rowOff>266848</xdr:rowOff>
    </xdr:from>
    <xdr:to>
      <xdr:col>8</xdr:col>
      <xdr:colOff>115298</xdr:colOff>
      <xdr:row>5</xdr:row>
      <xdr:rowOff>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F3BBE7AA-1835-42DB-A774-6DA8DE5C2B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68800" y="266848"/>
          <a:ext cx="1270998" cy="1258480"/>
        </a:xfrm>
        <a:prstGeom prst="rect">
          <a:avLst/>
        </a:prstGeom>
      </xdr:spPr>
    </xdr:pic>
    <xdr:clientData/>
  </xdr:twoCellAnchor>
  <xdr:twoCellAnchor>
    <xdr:from>
      <xdr:col>1</xdr:col>
      <xdr:colOff>258763</xdr:colOff>
      <xdr:row>24</xdr:row>
      <xdr:rowOff>47399</xdr:rowOff>
    </xdr:from>
    <xdr:to>
      <xdr:col>2</xdr:col>
      <xdr:colOff>1087756</xdr:colOff>
      <xdr:row>25</xdr:row>
      <xdr:rowOff>56417</xdr:rowOff>
    </xdr:to>
    <xdr:pic>
      <xdr:nvPicPr>
        <xdr:cNvPr id="56" name="Picture 2">
          <a:extLst>
            <a:ext uri="{FF2B5EF4-FFF2-40B4-BE49-F238E27FC236}">
              <a16:creationId xmlns:a16="http://schemas.microsoft.com/office/drawing/2014/main" id="{9E75888F-449E-452D-BBFF-DFC51CE4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863" y="3064919"/>
          <a:ext cx="1093788" cy="734823"/>
        </a:xfrm>
        <a:prstGeom prst="rect">
          <a:avLst/>
        </a:prstGeom>
      </xdr:spPr>
    </xdr:pic>
    <xdr:clientData/>
  </xdr:twoCellAnchor>
  <xdr:twoCellAnchor>
    <xdr:from>
      <xdr:col>2</xdr:col>
      <xdr:colOff>87659</xdr:colOff>
      <xdr:row>26</xdr:row>
      <xdr:rowOff>794</xdr:rowOff>
    </xdr:from>
    <xdr:to>
      <xdr:col>2</xdr:col>
      <xdr:colOff>1048958</xdr:colOff>
      <xdr:row>26</xdr:row>
      <xdr:rowOff>666851</xdr:rowOff>
    </xdr:to>
    <xdr:pic>
      <xdr:nvPicPr>
        <xdr:cNvPr id="57" name="Picture 5">
          <a:extLst>
            <a:ext uri="{FF2B5EF4-FFF2-40B4-BE49-F238E27FC236}">
              <a16:creationId xmlns:a16="http://schemas.microsoft.com/office/drawing/2014/main" id="{2F434566-F1A5-425F-8FDD-6223D2C54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59" y="4466114"/>
          <a:ext cx="961299" cy="662247"/>
        </a:xfrm>
        <a:prstGeom prst="rect">
          <a:avLst/>
        </a:prstGeom>
      </xdr:spPr>
    </xdr:pic>
    <xdr:clientData/>
  </xdr:twoCellAnchor>
  <xdr:twoCellAnchor>
    <xdr:from>
      <xdr:col>2</xdr:col>
      <xdr:colOff>55833</xdr:colOff>
      <xdr:row>27</xdr:row>
      <xdr:rowOff>696065</xdr:rowOff>
    </xdr:from>
    <xdr:to>
      <xdr:col>2</xdr:col>
      <xdr:colOff>1056321</xdr:colOff>
      <xdr:row>28</xdr:row>
      <xdr:rowOff>0</xdr:rowOff>
    </xdr:to>
    <xdr:pic>
      <xdr:nvPicPr>
        <xdr:cNvPr id="58" name="Picture 7">
          <a:extLst>
            <a:ext uri="{FF2B5EF4-FFF2-40B4-BE49-F238E27FC236}">
              <a16:creationId xmlns:a16="http://schemas.microsoft.com/office/drawing/2014/main" id="{9A84E477-0B8A-4B1B-850A-BAA746A8F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633" y="5877665"/>
          <a:ext cx="1000488" cy="697761"/>
        </a:xfrm>
        <a:prstGeom prst="rect">
          <a:avLst/>
        </a:prstGeom>
      </xdr:spPr>
    </xdr:pic>
    <xdr:clientData/>
  </xdr:twoCellAnchor>
  <xdr:twoCellAnchor>
    <xdr:from>
      <xdr:col>2</xdr:col>
      <xdr:colOff>17466</xdr:colOff>
      <xdr:row>30</xdr:row>
      <xdr:rowOff>39753</xdr:rowOff>
    </xdr:from>
    <xdr:to>
      <xdr:col>2</xdr:col>
      <xdr:colOff>1082377</xdr:colOff>
      <xdr:row>31</xdr:row>
      <xdr:rowOff>20319</xdr:rowOff>
    </xdr:to>
    <xdr:pic>
      <xdr:nvPicPr>
        <xdr:cNvPr id="59" name="Picture 9">
          <a:extLst>
            <a:ext uri="{FF2B5EF4-FFF2-40B4-BE49-F238E27FC236}">
              <a16:creationId xmlns:a16="http://schemas.microsoft.com/office/drawing/2014/main" id="{169D4A63-F25F-4B78-900C-57C4F08EA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266" y="8124573"/>
          <a:ext cx="1064911" cy="700656"/>
        </a:xfrm>
        <a:prstGeom prst="rect">
          <a:avLst/>
        </a:prstGeom>
      </xdr:spPr>
    </xdr:pic>
    <xdr:clientData/>
  </xdr:twoCellAnchor>
  <xdr:twoCellAnchor>
    <xdr:from>
      <xdr:col>1</xdr:col>
      <xdr:colOff>229403</xdr:colOff>
      <xdr:row>32</xdr:row>
      <xdr:rowOff>12262</xdr:rowOff>
    </xdr:from>
    <xdr:to>
      <xdr:col>2</xdr:col>
      <xdr:colOff>1088126</xdr:colOff>
      <xdr:row>33</xdr:row>
      <xdr:rowOff>18812</xdr:rowOff>
    </xdr:to>
    <xdr:pic>
      <xdr:nvPicPr>
        <xdr:cNvPr id="60" name="Picture 11">
          <a:extLst>
            <a:ext uri="{FF2B5EF4-FFF2-40B4-BE49-F238E27FC236}">
              <a16:creationId xmlns:a16="http://schemas.microsoft.com/office/drawing/2014/main" id="{F88E0272-B1D4-4A4D-A640-F765414ED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503" y="9544882"/>
          <a:ext cx="1121613" cy="730450"/>
        </a:xfrm>
        <a:prstGeom prst="rect">
          <a:avLst/>
        </a:prstGeom>
      </xdr:spPr>
    </xdr:pic>
    <xdr:clientData/>
  </xdr:twoCellAnchor>
  <xdr:twoCellAnchor>
    <xdr:from>
      <xdr:col>1</xdr:col>
      <xdr:colOff>215449</xdr:colOff>
      <xdr:row>35</xdr:row>
      <xdr:rowOff>54426</xdr:rowOff>
    </xdr:from>
    <xdr:to>
      <xdr:col>2</xdr:col>
      <xdr:colOff>1086228</xdr:colOff>
      <xdr:row>36</xdr:row>
      <xdr:rowOff>96151</xdr:rowOff>
    </xdr:to>
    <xdr:pic>
      <xdr:nvPicPr>
        <xdr:cNvPr id="61" name="Picture 13">
          <a:extLst>
            <a:ext uri="{FF2B5EF4-FFF2-40B4-BE49-F238E27FC236}">
              <a16:creationId xmlns:a16="http://schemas.microsoft.com/office/drawing/2014/main" id="{B095338E-CF7A-4E62-90A1-AF94D52EA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549" y="11758746"/>
          <a:ext cx="1137479" cy="765625"/>
        </a:xfrm>
        <a:prstGeom prst="rect">
          <a:avLst/>
        </a:prstGeom>
      </xdr:spPr>
    </xdr:pic>
    <xdr:clientData/>
  </xdr:twoCellAnchor>
  <xdr:twoCellAnchor>
    <xdr:from>
      <xdr:col>2</xdr:col>
      <xdr:colOff>102836</xdr:colOff>
      <xdr:row>40</xdr:row>
      <xdr:rowOff>65770</xdr:rowOff>
    </xdr:from>
    <xdr:to>
      <xdr:col>2</xdr:col>
      <xdr:colOff>1088332</xdr:colOff>
      <xdr:row>40</xdr:row>
      <xdr:rowOff>701156</xdr:rowOff>
    </xdr:to>
    <xdr:pic>
      <xdr:nvPicPr>
        <xdr:cNvPr id="62" name="Picture 15">
          <a:extLst>
            <a:ext uri="{FF2B5EF4-FFF2-40B4-BE49-F238E27FC236}">
              <a16:creationId xmlns:a16="http://schemas.microsoft.com/office/drawing/2014/main" id="{7FB6687B-0B24-4081-B6BA-1F5BAC71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636" y="15389590"/>
          <a:ext cx="985496" cy="641101"/>
        </a:xfrm>
        <a:prstGeom prst="rect">
          <a:avLst/>
        </a:prstGeom>
      </xdr:spPr>
    </xdr:pic>
    <xdr:clientData/>
  </xdr:twoCellAnchor>
  <xdr:twoCellAnchor>
    <xdr:from>
      <xdr:col>2</xdr:col>
      <xdr:colOff>7151</xdr:colOff>
      <xdr:row>41</xdr:row>
      <xdr:rowOff>47285</xdr:rowOff>
    </xdr:from>
    <xdr:to>
      <xdr:col>2</xdr:col>
      <xdr:colOff>1045104</xdr:colOff>
      <xdr:row>42</xdr:row>
      <xdr:rowOff>55641</xdr:rowOff>
    </xdr:to>
    <xdr:pic>
      <xdr:nvPicPr>
        <xdr:cNvPr id="63" name="Picture 17">
          <a:extLst>
            <a:ext uri="{FF2B5EF4-FFF2-40B4-BE49-F238E27FC236}">
              <a16:creationId xmlns:a16="http://schemas.microsoft.com/office/drawing/2014/main" id="{1407378D-C921-4D7E-81BD-F89E802C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951" y="16095005"/>
          <a:ext cx="1039858" cy="734161"/>
        </a:xfrm>
        <a:prstGeom prst="rect">
          <a:avLst/>
        </a:prstGeom>
      </xdr:spPr>
    </xdr:pic>
    <xdr:clientData/>
  </xdr:twoCellAnchor>
  <xdr:twoCellAnchor>
    <xdr:from>
      <xdr:col>1</xdr:col>
      <xdr:colOff>248673</xdr:colOff>
      <xdr:row>42</xdr:row>
      <xdr:rowOff>712448</xdr:rowOff>
    </xdr:from>
    <xdr:to>
      <xdr:col>2</xdr:col>
      <xdr:colOff>1064636</xdr:colOff>
      <xdr:row>43</xdr:row>
      <xdr:rowOff>708004</xdr:rowOff>
    </xdr:to>
    <xdr:pic>
      <xdr:nvPicPr>
        <xdr:cNvPr id="65" name="Picture 21">
          <a:extLst>
            <a:ext uri="{FF2B5EF4-FFF2-40B4-BE49-F238E27FC236}">
              <a16:creationId xmlns:a16="http://schemas.microsoft.com/office/drawing/2014/main" id="{47C2A21D-1507-41A8-84C6-314954FB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773" y="17484068"/>
          <a:ext cx="1086473" cy="719456"/>
        </a:xfrm>
        <a:prstGeom prst="rect">
          <a:avLst/>
        </a:prstGeom>
      </xdr:spPr>
    </xdr:pic>
    <xdr:clientData/>
  </xdr:twoCellAnchor>
  <xdr:twoCellAnchor>
    <xdr:from>
      <xdr:col>1</xdr:col>
      <xdr:colOff>245954</xdr:colOff>
      <xdr:row>44</xdr:row>
      <xdr:rowOff>6351</xdr:rowOff>
    </xdr:from>
    <xdr:to>
      <xdr:col>2</xdr:col>
      <xdr:colOff>1087017</xdr:colOff>
      <xdr:row>44</xdr:row>
      <xdr:rowOff>706395</xdr:rowOff>
    </xdr:to>
    <xdr:pic>
      <xdr:nvPicPr>
        <xdr:cNvPr id="66" name="Picture 23">
          <a:extLst>
            <a:ext uri="{FF2B5EF4-FFF2-40B4-BE49-F238E27FC236}">
              <a16:creationId xmlns:a16="http://schemas.microsoft.com/office/drawing/2014/main" id="{FB596444-6147-4FAD-A99D-611D5E97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054" y="18225771"/>
          <a:ext cx="1107763" cy="701949"/>
        </a:xfrm>
        <a:prstGeom prst="rect">
          <a:avLst/>
        </a:prstGeom>
      </xdr:spPr>
    </xdr:pic>
    <xdr:clientData/>
  </xdr:twoCellAnchor>
  <xdr:twoCellAnchor>
    <xdr:from>
      <xdr:col>2</xdr:col>
      <xdr:colOff>7037</xdr:colOff>
      <xdr:row>45</xdr:row>
      <xdr:rowOff>26762</xdr:rowOff>
    </xdr:from>
    <xdr:to>
      <xdr:col>2</xdr:col>
      <xdr:colOff>1088498</xdr:colOff>
      <xdr:row>45</xdr:row>
      <xdr:rowOff>705509</xdr:rowOff>
    </xdr:to>
    <xdr:pic>
      <xdr:nvPicPr>
        <xdr:cNvPr id="67" name="Picture 25">
          <a:extLst>
            <a:ext uri="{FF2B5EF4-FFF2-40B4-BE49-F238E27FC236}">
              <a16:creationId xmlns:a16="http://schemas.microsoft.com/office/drawing/2014/main" id="{37179B65-D5AC-4D41-9BCE-F183063A4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837" y="18970082"/>
          <a:ext cx="1075746" cy="676842"/>
        </a:xfrm>
        <a:prstGeom prst="rect">
          <a:avLst/>
        </a:prstGeom>
      </xdr:spPr>
    </xdr:pic>
    <xdr:clientData/>
  </xdr:twoCellAnchor>
  <xdr:twoCellAnchor>
    <xdr:from>
      <xdr:col>2</xdr:col>
      <xdr:colOff>106328</xdr:colOff>
      <xdr:row>46</xdr:row>
      <xdr:rowOff>8052</xdr:rowOff>
    </xdr:from>
    <xdr:to>
      <xdr:col>2</xdr:col>
      <xdr:colOff>1066752</xdr:colOff>
      <xdr:row>46</xdr:row>
      <xdr:rowOff>666272</xdr:rowOff>
    </xdr:to>
    <xdr:pic>
      <xdr:nvPicPr>
        <xdr:cNvPr id="68" name="Picture 27">
          <a:extLst>
            <a:ext uri="{FF2B5EF4-FFF2-40B4-BE49-F238E27FC236}">
              <a16:creationId xmlns:a16="http://schemas.microsoft.com/office/drawing/2014/main" id="{79F2E2A3-42A3-4CA4-8C69-77844735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128" y="19675272"/>
          <a:ext cx="962329" cy="660125"/>
        </a:xfrm>
        <a:prstGeom prst="rect">
          <a:avLst/>
        </a:prstGeom>
      </xdr:spPr>
    </xdr:pic>
    <xdr:clientData/>
  </xdr:twoCellAnchor>
  <xdr:twoCellAnchor>
    <xdr:from>
      <xdr:col>2</xdr:col>
      <xdr:colOff>160023</xdr:colOff>
      <xdr:row>47</xdr:row>
      <xdr:rowOff>27624</xdr:rowOff>
    </xdr:from>
    <xdr:to>
      <xdr:col>2</xdr:col>
      <xdr:colOff>1106264</xdr:colOff>
      <xdr:row>47</xdr:row>
      <xdr:rowOff>668776</xdr:rowOff>
    </xdr:to>
    <xdr:pic>
      <xdr:nvPicPr>
        <xdr:cNvPr id="69" name="Picture 29">
          <a:extLst>
            <a:ext uri="{FF2B5EF4-FFF2-40B4-BE49-F238E27FC236}">
              <a16:creationId xmlns:a16="http://schemas.microsoft.com/office/drawing/2014/main" id="{4DE7EC8C-E624-4ADD-9EC4-1F76760C3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679" y="20470655"/>
          <a:ext cx="946241" cy="648772"/>
        </a:xfrm>
        <a:prstGeom prst="rect">
          <a:avLst/>
        </a:prstGeom>
      </xdr:spPr>
    </xdr:pic>
    <xdr:clientData/>
  </xdr:twoCellAnchor>
  <xdr:twoCellAnchor>
    <xdr:from>
      <xdr:col>2</xdr:col>
      <xdr:colOff>69565</xdr:colOff>
      <xdr:row>48</xdr:row>
      <xdr:rowOff>17464</xdr:rowOff>
    </xdr:from>
    <xdr:to>
      <xdr:col>2</xdr:col>
      <xdr:colOff>1045533</xdr:colOff>
      <xdr:row>48</xdr:row>
      <xdr:rowOff>708641</xdr:rowOff>
    </xdr:to>
    <xdr:pic>
      <xdr:nvPicPr>
        <xdr:cNvPr id="70" name="Picture 31">
          <a:extLst>
            <a:ext uri="{FF2B5EF4-FFF2-40B4-BE49-F238E27FC236}">
              <a16:creationId xmlns:a16="http://schemas.microsoft.com/office/drawing/2014/main" id="{FFF1656E-EF0D-4D62-A208-2862CB08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365" y="21132484"/>
          <a:ext cx="981683" cy="691177"/>
        </a:xfrm>
        <a:prstGeom prst="rect">
          <a:avLst/>
        </a:prstGeom>
      </xdr:spPr>
    </xdr:pic>
    <xdr:clientData/>
  </xdr:twoCellAnchor>
  <xdr:twoCellAnchor>
    <xdr:from>
      <xdr:col>1</xdr:col>
      <xdr:colOff>259562</xdr:colOff>
      <xdr:row>49</xdr:row>
      <xdr:rowOff>10660</xdr:rowOff>
    </xdr:from>
    <xdr:to>
      <xdr:col>2</xdr:col>
      <xdr:colOff>1085170</xdr:colOff>
      <xdr:row>50</xdr:row>
      <xdr:rowOff>22354</xdr:rowOff>
    </xdr:to>
    <xdr:pic>
      <xdr:nvPicPr>
        <xdr:cNvPr id="71" name="Picture 34">
          <a:extLst>
            <a:ext uri="{FF2B5EF4-FFF2-40B4-BE49-F238E27FC236}">
              <a16:creationId xmlns:a16="http://schemas.microsoft.com/office/drawing/2014/main" id="{549273D5-A96D-4966-A62D-B7AB2EB27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62" y="21849580"/>
          <a:ext cx="1090403" cy="729879"/>
        </a:xfrm>
        <a:prstGeom prst="rect">
          <a:avLst/>
        </a:prstGeom>
      </xdr:spPr>
    </xdr:pic>
    <xdr:clientData/>
  </xdr:twoCellAnchor>
  <xdr:twoCellAnchor>
    <xdr:from>
      <xdr:col>1</xdr:col>
      <xdr:colOff>242099</xdr:colOff>
      <xdr:row>49</xdr:row>
      <xdr:rowOff>722202</xdr:rowOff>
    </xdr:from>
    <xdr:to>
      <xdr:col>2</xdr:col>
      <xdr:colOff>1046781</xdr:colOff>
      <xdr:row>50</xdr:row>
      <xdr:rowOff>704131</xdr:rowOff>
    </xdr:to>
    <xdr:pic>
      <xdr:nvPicPr>
        <xdr:cNvPr id="72" name="Picture 36">
          <a:extLst>
            <a:ext uri="{FF2B5EF4-FFF2-40B4-BE49-F238E27FC236}">
              <a16:creationId xmlns:a16="http://schemas.microsoft.com/office/drawing/2014/main" id="{7E857062-4B3E-4C6D-B7DD-7E3D257C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99" y="22561122"/>
          <a:ext cx="1071382" cy="709639"/>
        </a:xfrm>
        <a:prstGeom prst="rect">
          <a:avLst/>
        </a:prstGeom>
      </xdr:spPr>
    </xdr:pic>
    <xdr:clientData/>
  </xdr:twoCellAnchor>
  <xdr:twoCellAnchor>
    <xdr:from>
      <xdr:col>2</xdr:col>
      <xdr:colOff>67150</xdr:colOff>
      <xdr:row>31</xdr:row>
      <xdr:rowOff>15716</xdr:rowOff>
    </xdr:from>
    <xdr:to>
      <xdr:col>2</xdr:col>
      <xdr:colOff>1086866</xdr:colOff>
      <xdr:row>31</xdr:row>
      <xdr:rowOff>704374</xdr:rowOff>
    </xdr:to>
    <xdr:pic>
      <xdr:nvPicPr>
        <xdr:cNvPr id="73" name="Slika 72">
          <a:extLst>
            <a:ext uri="{FF2B5EF4-FFF2-40B4-BE49-F238E27FC236}">
              <a16:creationId xmlns:a16="http://schemas.microsoft.com/office/drawing/2014/main" id="{1B6FAA85-E27F-4CE9-B514-5DC20F6C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950" y="3749516"/>
          <a:ext cx="1019716" cy="688658"/>
        </a:xfrm>
        <a:prstGeom prst="rect">
          <a:avLst/>
        </a:prstGeom>
      </xdr:spPr>
    </xdr:pic>
    <xdr:clientData/>
  </xdr:twoCellAnchor>
  <xdr:twoCellAnchor>
    <xdr:from>
      <xdr:col>2</xdr:col>
      <xdr:colOff>37624</xdr:colOff>
      <xdr:row>28</xdr:row>
      <xdr:rowOff>0</xdr:rowOff>
    </xdr:from>
    <xdr:to>
      <xdr:col>2</xdr:col>
      <xdr:colOff>1104521</xdr:colOff>
      <xdr:row>28</xdr:row>
      <xdr:rowOff>708659</xdr:rowOff>
    </xdr:to>
    <xdr:pic>
      <xdr:nvPicPr>
        <xdr:cNvPr id="74" name="Slika 73">
          <a:extLst>
            <a:ext uri="{FF2B5EF4-FFF2-40B4-BE49-F238E27FC236}">
              <a16:creationId xmlns:a16="http://schemas.microsoft.com/office/drawing/2014/main" id="{DFDFDDBC-01C1-499E-B7C4-FF7D6EE1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424" y="6637020"/>
          <a:ext cx="1066897" cy="70484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2</xdr:rowOff>
    </xdr:from>
    <xdr:to>
      <xdr:col>3</xdr:col>
      <xdr:colOff>17381</xdr:colOff>
      <xdr:row>34</xdr:row>
      <xdr:rowOff>20002</xdr:rowOff>
    </xdr:to>
    <xdr:pic>
      <xdr:nvPicPr>
        <xdr:cNvPr id="75" name="Slika 74">
          <a:extLst>
            <a:ext uri="{FF2B5EF4-FFF2-40B4-BE49-F238E27FC236}">
              <a16:creationId xmlns:a16="http://schemas.microsoft.com/office/drawing/2014/main" id="{B5743BA6-4931-4B85-B636-CD18025C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0256522"/>
          <a:ext cx="1147046" cy="74009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34</xdr:row>
      <xdr:rowOff>0</xdr:rowOff>
    </xdr:from>
    <xdr:to>
      <xdr:col>2</xdr:col>
      <xdr:colOff>1123130</xdr:colOff>
      <xdr:row>35</xdr:row>
      <xdr:rowOff>19526</xdr:rowOff>
    </xdr:to>
    <xdr:pic>
      <xdr:nvPicPr>
        <xdr:cNvPr id="76" name="Slika 75">
          <a:extLst>
            <a:ext uri="{FF2B5EF4-FFF2-40B4-BE49-F238E27FC236}">
              <a16:creationId xmlns:a16="http://schemas.microsoft.com/office/drawing/2014/main" id="{CC2C75F6-1B1F-458B-9784-9FF89D79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706" y="10980420"/>
          <a:ext cx="1116939" cy="739616"/>
        </a:xfrm>
        <a:prstGeom prst="rect">
          <a:avLst/>
        </a:prstGeom>
      </xdr:spPr>
    </xdr:pic>
    <xdr:clientData/>
  </xdr:twoCellAnchor>
  <xdr:twoCellAnchor>
    <xdr:from>
      <xdr:col>1</xdr:col>
      <xdr:colOff>242411</xdr:colOff>
      <xdr:row>35</xdr:row>
      <xdr:rowOff>705805</xdr:rowOff>
    </xdr:from>
    <xdr:to>
      <xdr:col>3</xdr:col>
      <xdr:colOff>896</xdr:colOff>
      <xdr:row>36</xdr:row>
      <xdr:rowOff>720090</xdr:rowOff>
    </xdr:to>
    <xdr:pic>
      <xdr:nvPicPr>
        <xdr:cNvPr id="77" name="Slika 76">
          <a:extLst>
            <a:ext uri="{FF2B5EF4-FFF2-40B4-BE49-F238E27FC236}">
              <a16:creationId xmlns:a16="http://schemas.microsoft.com/office/drawing/2014/main" id="{51AD52D3-F988-4E5F-95C9-D121C6EC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511" y="12410125"/>
          <a:ext cx="1154850" cy="74199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25</xdr:row>
      <xdr:rowOff>0</xdr:rowOff>
    </xdr:from>
    <xdr:to>
      <xdr:col>2</xdr:col>
      <xdr:colOff>1082040</xdr:colOff>
      <xdr:row>26</xdr:row>
      <xdr:rowOff>0</xdr:rowOff>
    </xdr:to>
    <xdr:pic>
      <xdr:nvPicPr>
        <xdr:cNvPr id="78" name="Slika 77">
          <a:extLst>
            <a:ext uri="{FF2B5EF4-FFF2-40B4-BE49-F238E27FC236}">
              <a16:creationId xmlns:a16="http://schemas.microsoft.com/office/drawing/2014/main" id="{51EC6CB1-B4F1-42D4-AE66-80199340A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3741420"/>
          <a:ext cx="1074420" cy="72390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27</xdr:row>
      <xdr:rowOff>0</xdr:rowOff>
    </xdr:from>
    <xdr:to>
      <xdr:col>2</xdr:col>
      <xdr:colOff>1088709</xdr:colOff>
      <xdr:row>28</xdr:row>
      <xdr:rowOff>0</xdr:rowOff>
    </xdr:to>
    <xdr:pic>
      <xdr:nvPicPr>
        <xdr:cNvPr id="79" name="Slika 78">
          <a:extLst>
            <a:ext uri="{FF2B5EF4-FFF2-40B4-BE49-F238E27FC236}">
              <a16:creationId xmlns:a16="http://schemas.microsoft.com/office/drawing/2014/main" id="{8821B2F9-BBFB-4F9E-9131-6B6FACE8C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1" y="5189220"/>
          <a:ext cx="1084898" cy="73914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28</xdr:row>
      <xdr:rowOff>714375</xdr:rowOff>
    </xdr:from>
    <xdr:to>
      <xdr:col>2</xdr:col>
      <xdr:colOff>1101090</xdr:colOff>
      <xdr:row>29</xdr:row>
      <xdr:rowOff>702945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2E71F9BB-081A-49C3-B6EF-DD9FE4A4E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343775"/>
          <a:ext cx="1062990" cy="712470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37</xdr:row>
      <xdr:rowOff>1</xdr:rowOff>
    </xdr:from>
    <xdr:to>
      <xdr:col>2</xdr:col>
      <xdr:colOff>1087755</xdr:colOff>
      <xdr:row>37</xdr:row>
      <xdr:rowOff>701040</xdr:rowOff>
    </xdr:to>
    <xdr:pic>
      <xdr:nvPicPr>
        <xdr:cNvPr id="81" name="Slika 80">
          <a:extLst>
            <a:ext uri="{FF2B5EF4-FFF2-40B4-BE49-F238E27FC236}">
              <a16:creationId xmlns:a16="http://schemas.microsoft.com/office/drawing/2014/main" id="{A38F8CB2-1FCF-490C-BF2F-53F955CED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6" y="13152121"/>
          <a:ext cx="1057274" cy="704849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37</xdr:row>
      <xdr:rowOff>714375</xdr:rowOff>
    </xdr:from>
    <xdr:to>
      <xdr:col>2</xdr:col>
      <xdr:colOff>1086803</xdr:colOff>
      <xdr:row>38</xdr:row>
      <xdr:rowOff>706755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50ADCA02-DEA5-4C01-A4D0-57FCEB240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3866495"/>
          <a:ext cx="1079183" cy="7143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1088708</xdr:colOff>
      <xdr:row>40</xdr:row>
      <xdr:rowOff>19050</xdr:rowOff>
    </xdr:to>
    <xdr:pic>
      <xdr:nvPicPr>
        <xdr:cNvPr id="83" name="Slika 82">
          <a:extLst>
            <a:ext uri="{FF2B5EF4-FFF2-40B4-BE49-F238E27FC236}">
              <a16:creationId xmlns:a16="http://schemas.microsoft.com/office/drawing/2014/main" id="{784039F8-F316-4A6B-A512-812207FE8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4599920"/>
          <a:ext cx="1084898" cy="73914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51</xdr:row>
      <xdr:rowOff>1</xdr:rowOff>
    </xdr:from>
    <xdr:to>
      <xdr:col>2</xdr:col>
      <xdr:colOff>1082041</xdr:colOff>
      <xdr:row>52</xdr:row>
      <xdr:rowOff>1</xdr:rowOff>
    </xdr:to>
    <xdr:pic>
      <xdr:nvPicPr>
        <xdr:cNvPr id="84" name="Slika 83">
          <a:extLst>
            <a:ext uri="{FF2B5EF4-FFF2-40B4-BE49-F238E27FC236}">
              <a16:creationId xmlns:a16="http://schemas.microsoft.com/office/drawing/2014/main" id="{349A9F9A-1A32-4A72-8B4C-64690722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1" y="23286721"/>
          <a:ext cx="1085850" cy="7239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52</xdr:row>
      <xdr:rowOff>85725</xdr:rowOff>
    </xdr:from>
    <xdr:to>
      <xdr:col>2</xdr:col>
      <xdr:colOff>1105521</xdr:colOff>
      <xdr:row>52</xdr:row>
      <xdr:rowOff>626745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02B9B642-EEB3-41CF-97A4-D373879E8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800" y="24096345"/>
          <a:ext cx="1105521" cy="542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53</xdr:row>
      <xdr:rowOff>0</xdr:rowOff>
    </xdr:from>
    <xdr:to>
      <xdr:col>2</xdr:col>
      <xdr:colOff>1124902</xdr:colOff>
      <xdr:row>54</xdr:row>
      <xdr:rowOff>15240</xdr:rowOff>
    </xdr:to>
    <xdr:pic>
      <xdr:nvPicPr>
        <xdr:cNvPr id="86" name="Slika 85">
          <a:extLst>
            <a:ext uri="{FF2B5EF4-FFF2-40B4-BE49-F238E27FC236}">
              <a16:creationId xmlns:a16="http://schemas.microsoft.com/office/drawing/2014/main" id="{F21D4EF0-FE49-42A3-98BB-B9072F39E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24734520"/>
          <a:ext cx="1128712" cy="742950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54</xdr:row>
      <xdr:rowOff>0</xdr:rowOff>
    </xdr:from>
    <xdr:to>
      <xdr:col>2</xdr:col>
      <xdr:colOff>1102995</xdr:colOff>
      <xdr:row>55</xdr:row>
      <xdr:rowOff>15240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0243A16F-D091-49D8-A8B7-7B2125735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25458420"/>
          <a:ext cx="1114425" cy="74295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55</xdr:row>
      <xdr:rowOff>1</xdr:rowOff>
    </xdr:from>
    <xdr:to>
      <xdr:col>2</xdr:col>
      <xdr:colOff>1087755</xdr:colOff>
      <xdr:row>55</xdr:row>
      <xdr:rowOff>701041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7AF8ECDB-B413-4172-A02F-338ED0258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26182321"/>
          <a:ext cx="1057275" cy="70485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57</xdr:row>
      <xdr:rowOff>0</xdr:rowOff>
    </xdr:from>
    <xdr:to>
      <xdr:col>2</xdr:col>
      <xdr:colOff>1087755</xdr:colOff>
      <xdr:row>57</xdr:row>
      <xdr:rowOff>701040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65557977-FFD0-4724-8986-7D407BB4D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27630120"/>
          <a:ext cx="1057275" cy="7048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42</xdr:row>
      <xdr:rowOff>1</xdr:rowOff>
    </xdr:from>
    <xdr:to>
      <xdr:col>2</xdr:col>
      <xdr:colOff>1085850</xdr:colOff>
      <xdr:row>43</xdr:row>
      <xdr:rowOff>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F2DC377E-B6F3-2F0E-FB94-6401F783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6764001"/>
          <a:ext cx="1085850" cy="723900"/>
        </a:xfrm>
        <a:prstGeom prst="rect">
          <a:avLst/>
        </a:prstGeom>
      </xdr:spPr>
    </xdr:pic>
    <xdr:clientData/>
  </xdr:twoCellAnchor>
  <xdr:twoCellAnchor>
    <xdr:from>
      <xdr:col>2</xdr:col>
      <xdr:colOff>78134</xdr:colOff>
      <xdr:row>26</xdr:row>
      <xdr:rowOff>10319</xdr:rowOff>
    </xdr:from>
    <xdr:to>
      <xdr:col>2</xdr:col>
      <xdr:colOff>1039433</xdr:colOff>
      <xdr:row>26</xdr:row>
      <xdr:rowOff>676376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83FFFD12-BE1A-52D0-63F0-4DE9FC296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34" y="4468019"/>
          <a:ext cx="961299" cy="666057"/>
        </a:xfrm>
        <a:prstGeom prst="rect">
          <a:avLst/>
        </a:prstGeom>
      </xdr:spPr>
    </xdr:pic>
    <xdr:clientData/>
  </xdr:twoCellAnchor>
  <xdr:twoCellAnchor>
    <xdr:from>
      <xdr:col>2</xdr:col>
      <xdr:colOff>28099</xdr:colOff>
      <xdr:row>28</xdr:row>
      <xdr:rowOff>9525</xdr:rowOff>
    </xdr:from>
    <xdr:to>
      <xdr:col>2</xdr:col>
      <xdr:colOff>1094996</xdr:colOff>
      <xdr:row>28</xdr:row>
      <xdr:rowOff>718184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259BBA35-5C57-6106-F1E6-5E7967BC5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899" y="6638925"/>
          <a:ext cx="1066897" cy="708659"/>
        </a:xfrm>
        <a:prstGeom prst="rect">
          <a:avLst/>
        </a:prstGeom>
      </xdr:spPr>
    </xdr:pic>
    <xdr:clientData/>
  </xdr:twoCellAnchor>
  <xdr:twoCellAnchor>
    <xdr:from>
      <xdr:col>1</xdr:col>
      <xdr:colOff>257176</xdr:colOff>
      <xdr:row>27</xdr:row>
      <xdr:rowOff>9525</xdr:rowOff>
    </xdr:from>
    <xdr:to>
      <xdr:col>2</xdr:col>
      <xdr:colOff>1079184</xdr:colOff>
      <xdr:row>28</xdr:row>
      <xdr:rowOff>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21D73294-DC5E-989F-6B9C-95649BB45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6" y="5191125"/>
          <a:ext cx="1088708" cy="742950"/>
        </a:xfrm>
        <a:prstGeom prst="rect">
          <a:avLst/>
        </a:prstGeom>
      </xdr:spPr>
    </xdr:pic>
    <xdr:clientData/>
  </xdr:twoCellAnchor>
  <xdr:twoCellAnchor>
    <xdr:from>
      <xdr:col>2</xdr:col>
      <xdr:colOff>103982</xdr:colOff>
      <xdr:row>59</xdr:row>
      <xdr:rowOff>12701</xdr:rowOff>
    </xdr:from>
    <xdr:to>
      <xdr:col>2</xdr:col>
      <xdr:colOff>1000125</xdr:colOff>
      <xdr:row>60</xdr:row>
      <xdr:rowOff>51959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E94C4D48-81FB-4810-8B80-18E884940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638" y="2953545"/>
          <a:ext cx="896143" cy="539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127795</xdr:colOff>
      <xdr:row>60</xdr:row>
      <xdr:rowOff>19647</xdr:rowOff>
    </xdr:from>
    <xdr:to>
      <xdr:col>2</xdr:col>
      <xdr:colOff>1045882</xdr:colOff>
      <xdr:row>60</xdr:row>
      <xdr:rowOff>464345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2440B52E-39E2-4F49-B3B4-787287713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89" y="3471059"/>
          <a:ext cx="918087" cy="444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122463</xdr:colOff>
      <xdr:row>62</xdr:row>
      <xdr:rowOff>178711</xdr:rowOff>
    </xdr:from>
    <xdr:to>
      <xdr:col>2</xdr:col>
      <xdr:colOff>966108</xdr:colOff>
      <xdr:row>63</xdr:row>
      <xdr:rowOff>317501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5CAB0291-43CF-4962-8B61-F87269FDB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284" y="4628247"/>
          <a:ext cx="1115788" cy="642254"/>
        </a:xfrm>
        <a:prstGeom prst="rect">
          <a:avLst/>
        </a:prstGeom>
      </xdr:spPr>
    </xdr:pic>
    <xdr:clientData/>
  </xdr:twoCellAnchor>
  <xdr:twoCellAnchor>
    <xdr:from>
      <xdr:col>2</xdr:col>
      <xdr:colOff>18144</xdr:colOff>
      <xdr:row>56</xdr:row>
      <xdr:rowOff>18144</xdr:rowOff>
    </xdr:from>
    <xdr:to>
      <xdr:col>2</xdr:col>
      <xdr:colOff>968544</xdr:colOff>
      <xdr:row>56</xdr:row>
      <xdr:rowOff>651744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BBA8DE-A4A2-54A8-5797-9DB27F596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3" y="29191858"/>
          <a:ext cx="950400" cy="633600"/>
        </a:xfrm>
        <a:prstGeom prst="rect">
          <a:avLst/>
        </a:prstGeom>
      </xdr:spPr>
    </xdr:pic>
    <xdr:clientData/>
  </xdr:twoCellAnchor>
  <xdr:twoCellAnchor editAs="oneCell">
    <xdr:from>
      <xdr:col>16</xdr:col>
      <xdr:colOff>619125</xdr:colOff>
      <xdr:row>0</xdr:row>
      <xdr:rowOff>111125</xdr:rowOff>
    </xdr:from>
    <xdr:to>
      <xdr:col>20</xdr:col>
      <xdr:colOff>219982</xdr:colOff>
      <xdr:row>3</xdr:row>
      <xdr:rowOff>78953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4EF06F8-87AA-6344-A38A-9B3844820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3477875" y="111125"/>
          <a:ext cx="3156857" cy="10155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370114</xdr:colOff>
      <xdr:row>1</xdr:row>
      <xdr:rowOff>19562</xdr:rowOff>
    </xdr:from>
    <xdr:to>
      <xdr:col>7</xdr:col>
      <xdr:colOff>376918</xdr:colOff>
      <xdr:row>6</xdr:row>
      <xdr:rowOff>189922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DCB1F8EB-956F-40E8-AA1D-22F374E02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2514" y="378791"/>
          <a:ext cx="1352278" cy="1335131"/>
        </a:xfrm>
        <a:prstGeom prst="rect">
          <a:avLst/>
        </a:prstGeom>
      </xdr:spPr>
    </xdr:pic>
    <xdr:clientData/>
  </xdr:twoCellAnchor>
  <xdr:twoCellAnchor editAs="oneCell">
    <xdr:from>
      <xdr:col>1</xdr:col>
      <xdr:colOff>1055917</xdr:colOff>
      <xdr:row>1</xdr:row>
      <xdr:rowOff>30985</xdr:rowOff>
    </xdr:from>
    <xdr:to>
      <xdr:col>2</xdr:col>
      <xdr:colOff>834934</xdr:colOff>
      <xdr:row>4</xdr:row>
      <xdr:rowOff>301534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907442D6-D15B-40D0-A958-B15411B5E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1717" y="389125"/>
          <a:ext cx="899157" cy="11011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33474</xdr:rowOff>
    </xdr:from>
    <xdr:to>
      <xdr:col>1</xdr:col>
      <xdr:colOff>1084488</xdr:colOff>
      <xdr:row>14</xdr:row>
      <xdr:rowOff>33474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7A0D95FA-8E85-41CB-9804-37428409C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3040653"/>
          <a:ext cx="1084488" cy="721178"/>
        </a:xfrm>
        <a:prstGeom prst="rect">
          <a:avLst/>
        </a:prstGeom>
      </xdr:spPr>
    </xdr:pic>
    <xdr:clientData/>
  </xdr:twoCellAnchor>
  <xdr:twoCellAnchor>
    <xdr:from>
      <xdr:col>0</xdr:col>
      <xdr:colOff>231321</xdr:colOff>
      <xdr:row>13</xdr:row>
      <xdr:rowOff>701856</xdr:rowOff>
    </xdr:from>
    <xdr:to>
      <xdr:col>1</xdr:col>
      <xdr:colOff>1085851</xdr:colOff>
      <xdr:row>15</xdr:row>
      <xdr:rowOff>2450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149F0C47-CBF7-4462-A43E-C4B570AC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2" y="3709035"/>
          <a:ext cx="1126673" cy="742951"/>
        </a:xfrm>
        <a:prstGeom prst="rect">
          <a:avLst/>
        </a:prstGeom>
      </xdr:spPr>
    </xdr:pic>
    <xdr:clientData/>
  </xdr:twoCellAnchor>
  <xdr:twoCellAnchor>
    <xdr:from>
      <xdr:col>0</xdr:col>
      <xdr:colOff>253637</xdr:colOff>
      <xdr:row>15</xdr:row>
      <xdr:rowOff>8981</xdr:rowOff>
    </xdr:from>
    <xdr:to>
      <xdr:col>1</xdr:col>
      <xdr:colOff>1095648</xdr:colOff>
      <xdr:row>16</xdr:row>
      <xdr:rowOff>25583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E5F7036-79C7-45BE-A27E-DCBD54F9B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" y="4483010"/>
          <a:ext cx="1114154" cy="745944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15</xdr:row>
      <xdr:rowOff>718457</xdr:rowOff>
    </xdr:from>
    <xdr:to>
      <xdr:col>1</xdr:col>
      <xdr:colOff>1121229</xdr:colOff>
      <xdr:row>17</xdr:row>
      <xdr:rowOff>16056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CB5C4F66-7E79-4101-B2CE-629A4BCB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193" y="5181600"/>
          <a:ext cx="1143000" cy="739956"/>
        </a:xfrm>
        <a:prstGeom prst="rect">
          <a:avLst/>
        </a:prstGeom>
      </xdr:spPr>
    </xdr:pic>
    <xdr:clientData/>
  </xdr:twoCellAnchor>
  <xdr:twoCellAnchor>
    <xdr:from>
      <xdr:col>1</xdr:col>
      <xdr:colOff>17418</xdr:colOff>
      <xdr:row>16</xdr:row>
      <xdr:rowOff>715465</xdr:rowOff>
    </xdr:from>
    <xdr:to>
      <xdr:col>1</xdr:col>
      <xdr:colOff>1083402</xdr:colOff>
      <xdr:row>17</xdr:row>
      <xdr:rowOff>689067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B6F83C79-59C3-4491-9946-00EC30DE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382" y="5899786"/>
          <a:ext cx="1065984" cy="6947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715465</xdr:rowOff>
    </xdr:from>
    <xdr:to>
      <xdr:col>1</xdr:col>
      <xdr:colOff>1126671</xdr:colOff>
      <xdr:row>19</xdr:row>
      <xdr:rowOff>16057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434BE5E5-2543-49A8-B564-339BF4DB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6620965"/>
          <a:ext cx="1126671" cy="742949"/>
        </a:xfrm>
        <a:prstGeom prst="rect">
          <a:avLst/>
        </a:prstGeom>
      </xdr:spPr>
    </xdr:pic>
    <xdr:clientData/>
  </xdr:twoCellAnchor>
  <xdr:twoCellAnchor>
    <xdr:from>
      <xdr:col>1</xdr:col>
      <xdr:colOff>58784</xdr:colOff>
      <xdr:row>18</xdr:row>
      <xdr:rowOff>715463</xdr:rowOff>
    </xdr:from>
    <xdr:to>
      <xdr:col>1</xdr:col>
      <xdr:colOff>1104901</xdr:colOff>
      <xdr:row>19</xdr:row>
      <xdr:rowOff>701856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B8297F17-72A5-4821-86B1-2474DFB20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748" y="7342142"/>
          <a:ext cx="1046117" cy="7075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718457</xdr:rowOff>
    </xdr:from>
    <xdr:to>
      <xdr:col>1</xdr:col>
      <xdr:colOff>1126671</xdr:colOff>
      <xdr:row>21</xdr:row>
      <xdr:rowOff>14696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61ACBA72-E8F2-42E2-88E9-A95D2396B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8066314"/>
          <a:ext cx="1126671" cy="738596"/>
        </a:xfrm>
        <a:prstGeom prst="rect">
          <a:avLst/>
        </a:prstGeom>
      </xdr:spPr>
    </xdr:pic>
    <xdr:clientData/>
  </xdr:twoCellAnchor>
  <xdr:twoCellAnchor>
    <xdr:from>
      <xdr:col>1</xdr:col>
      <xdr:colOff>21772</xdr:colOff>
      <xdr:row>20</xdr:row>
      <xdr:rowOff>715463</xdr:rowOff>
    </xdr:from>
    <xdr:to>
      <xdr:col>1</xdr:col>
      <xdr:colOff>1084219</xdr:colOff>
      <xdr:row>21</xdr:row>
      <xdr:rowOff>718458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C4C7E016-A605-49CF-9E18-007AED91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736" y="8784499"/>
          <a:ext cx="1062447" cy="7241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718457</xdr:rowOff>
    </xdr:from>
    <xdr:to>
      <xdr:col>1</xdr:col>
      <xdr:colOff>1125584</xdr:colOff>
      <xdr:row>22</xdr:row>
      <xdr:rowOff>715463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F72DA309-D6DE-4332-BBAF-7E53C39A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9508671"/>
          <a:ext cx="1125584" cy="718185"/>
        </a:xfrm>
        <a:prstGeom prst="rect">
          <a:avLst/>
        </a:prstGeom>
      </xdr:spPr>
    </xdr:pic>
    <xdr:clientData/>
  </xdr:twoCellAnchor>
  <xdr:twoCellAnchor>
    <xdr:from>
      <xdr:col>1</xdr:col>
      <xdr:colOff>17418</xdr:colOff>
      <xdr:row>23</xdr:row>
      <xdr:rowOff>36377</xdr:rowOff>
    </xdr:from>
    <xdr:to>
      <xdr:col>1</xdr:col>
      <xdr:colOff>1088300</xdr:colOff>
      <xdr:row>24</xdr:row>
      <xdr:rowOff>14424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14C2B056-58E0-4AD6-95E4-4105FF84B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578" y="11669577"/>
          <a:ext cx="1070882" cy="699407"/>
        </a:xfrm>
        <a:prstGeom prst="rect">
          <a:avLst/>
        </a:prstGeom>
      </xdr:spPr>
    </xdr:pic>
    <xdr:clientData/>
  </xdr:twoCellAnchor>
  <xdr:twoCellAnchor>
    <xdr:from>
      <xdr:col>0</xdr:col>
      <xdr:colOff>246018</xdr:colOff>
      <xdr:row>23</xdr:row>
      <xdr:rowOff>718457</xdr:rowOff>
    </xdr:from>
    <xdr:to>
      <xdr:col>1</xdr:col>
      <xdr:colOff>1084217</xdr:colOff>
      <xdr:row>24</xdr:row>
      <xdr:rowOff>715463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93E53075-EE99-4705-9D82-0260185C7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839" y="13114564"/>
          <a:ext cx="1110342" cy="718185"/>
        </a:xfrm>
        <a:prstGeom prst="rect">
          <a:avLst/>
        </a:prstGeom>
      </xdr:spPr>
    </xdr:pic>
    <xdr:clientData/>
  </xdr:twoCellAnchor>
  <xdr:twoCellAnchor>
    <xdr:from>
      <xdr:col>1</xdr:col>
      <xdr:colOff>16601</xdr:colOff>
      <xdr:row>24</xdr:row>
      <xdr:rowOff>718456</xdr:rowOff>
    </xdr:from>
    <xdr:to>
      <xdr:col>1</xdr:col>
      <xdr:colOff>1121230</xdr:colOff>
      <xdr:row>25</xdr:row>
      <xdr:rowOff>715464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471D33E7-9735-4859-89BC-34AA2415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565" y="13835742"/>
          <a:ext cx="1104629" cy="718186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25</xdr:row>
      <xdr:rowOff>715464</xdr:rowOff>
    </xdr:from>
    <xdr:to>
      <xdr:col>1</xdr:col>
      <xdr:colOff>1104901</xdr:colOff>
      <xdr:row>27</xdr:row>
      <xdr:rowOff>0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2069F269-CD7A-450B-BE12-D448ACB6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192" y="14553928"/>
          <a:ext cx="1126673" cy="7429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1125584</xdr:colOff>
      <xdr:row>27</xdr:row>
      <xdr:rowOff>14696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22C8D7AF-1E42-49E5-BA73-DE8B230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15996285"/>
          <a:ext cx="1125584" cy="7415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1125582</xdr:colOff>
      <xdr:row>28</xdr:row>
      <xdr:rowOff>14695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17C0D57B-C376-4A30-96B5-AFBEE16F1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16717464"/>
          <a:ext cx="1125582" cy="741588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27</xdr:row>
      <xdr:rowOff>715464</xdr:rowOff>
    </xdr:from>
    <xdr:to>
      <xdr:col>1</xdr:col>
      <xdr:colOff>1104899</xdr:colOff>
      <xdr:row>29</xdr:row>
      <xdr:rowOff>16057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7E1CFE01-D33A-4666-B2EF-DA803AE91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192" y="17438643"/>
          <a:ext cx="1126671" cy="7429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718457</xdr:rowOff>
    </xdr:from>
    <xdr:to>
      <xdr:col>1</xdr:col>
      <xdr:colOff>1125582</xdr:colOff>
      <xdr:row>29</xdr:row>
      <xdr:rowOff>715463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5533FA6F-3F87-4B89-8CA5-FBE62015F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18162814"/>
          <a:ext cx="1125582" cy="718185"/>
        </a:xfrm>
        <a:prstGeom prst="rect">
          <a:avLst/>
        </a:prstGeom>
      </xdr:spPr>
    </xdr:pic>
    <xdr:clientData/>
  </xdr:twoCellAnchor>
  <xdr:twoCellAnchor>
    <xdr:from>
      <xdr:col>0</xdr:col>
      <xdr:colOff>246017</xdr:colOff>
      <xdr:row>29</xdr:row>
      <xdr:rowOff>715463</xdr:rowOff>
    </xdr:from>
    <xdr:to>
      <xdr:col>1</xdr:col>
      <xdr:colOff>1084217</xdr:colOff>
      <xdr:row>31</xdr:row>
      <xdr:rowOff>14696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60062BF7-9670-4B73-8C44-6650B2D0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838" y="18880999"/>
          <a:ext cx="1110343" cy="7415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707571</xdr:rowOff>
    </xdr:from>
    <xdr:to>
      <xdr:col>1</xdr:col>
      <xdr:colOff>1088300</xdr:colOff>
      <xdr:row>31</xdr:row>
      <xdr:rowOff>707571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D440B507-0DB4-4D04-B1F2-5E3DD7E50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19594285"/>
          <a:ext cx="1088300" cy="721179"/>
        </a:xfrm>
        <a:prstGeom prst="rect">
          <a:avLst/>
        </a:prstGeom>
      </xdr:spPr>
    </xdr:pic>
    <xdr:clientData/>
  </xdr:twoCellAnchor>
  <xdr:twoCellAnchor>
    <xdr:from>
      <xdr:col>1</xdr:col>
      <xdr:colOff>87177</xdr:colOff>
      <xdr:row>10</xdr:row>
      <xdr:rowOff>474367</xdr:rowOff>
    </xdr:from>
    <xdr:to>
      <xdr:col>1</xdr:col>
      <xdr:colOff>1077686</xdr:colOff>
      <xdr:row>11</xdr:row>
      <xdr:rowOff>482110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1CBDAE89-CB22-4345-A02E-BE18A63EB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863" y="3424396"/>
          <a:ext cx="990509" cy="508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241300</xdr:colOff>
      <xdr:row>10</xdr:row>
      <xdr:rowOff>8504</xdr:rowOff>
    </xdr:from>
    <xdr:to>
      <xdr:col>1</xdr:col>
      <xdr:colOff>990600</xdr:colOff>
      <xdr:row>11</xdr:row>
      <xdr:rowOff>1989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74A5BC97-3E10-4C5F-8D9B-204908BB5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5195" y="3191759"/>
          <a:ext cx="751205" cy="49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539750</xdr:colOff>
      <xdr:row>0</xdr:row>
      <xdr:rowOff>158750</xdr:rowOff>
    </xdr:from>
    <xdr:to>
      <xdr:col>23</xdr:col>
      <xdr:colOff>712107</xdr:colOff>
      <xdr:row>3</xdr:row>
      <xdr:rowOff>190078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25A8FA1-C77C-5B45-BA4D-53EC54343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843125" y="158750"/>
          <a:ext cx="3156857" cy="10155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B2:W62"/>
  <sheetViews>
    <sheetView showGridLines="0" showRowColHeaders="0" tabSelected="1" zoomScale="90" zoomScaleNormal="90" workbookViewId="0">
      <selection activeCell="E8" sqref="E8:H10"/>
    </sheetView>
  </sheetViews>
  <sheetFormatPr baseColWidth="10" defaultColWidth="11" defaultRowHeight="16"/>
  <cols>
    <col min="1" max="1" width="1.6640625" customWidth="1"/>
    <col min="2" max="2" width="14.5" customWidth="1"/>
    <col min="3" max="7" width="10.83203125" customWidth="1"/>
    <col min="8" max="8" width="12.1640625" customWidth="1"/>
    <col min="9" max="18" width="10.83203125" customWidth="1"/>
    <col min="19" max="19" width="12.83203125" customWidth="1"/>
  </cols>
  <sheetData>
    <row r="2" spans="2:11">
      <c r="H2" s="40" t="s">
        <v>526</v>
      </c>
      <c r="I2" s="40"/>
      <c r="J2" s="40"/>
    </row>
    <row r="6" spans="2:11" ht="23.5" customHeight="1">
      <c r="B6" s="320" t="s">
        <v>21</v>
      </c>
    </row>
    <row r="7" spans="2:11">
      <c r="B7" s="320" t="s">
        <v>36</v>
      </c>
      <c r="E7" s="39" t="s">
        <v>35</v>
      </c>
      <c r="I7" s="362" t="s">
        <v>523</v>
      </c>
    </row>
    <row r="8" spans="2:11" ht="15.5" customHeight="1">
      <c r="B8" s="320" t="s">
        <v>37</v>
      </c>
      <c r="E8" s="914"/>
      <c r="F8" s="915"/>
      <c r="G8" s="915"/>
      <c r="H8" s="916"/>
      <c r="I8" s="912"/>
      <c r="J8" s="913"/>
    </row>
    <row r="9" spans="2:11" ht="14.5" customHeight="1">
      <c r="B9" s="320" t="s">
        <v>22</v>
      </c>
      <c r="E9" s="917"/>
      <c r="F9" s="918"/>
      <c r="G9" s="918"/>
      <c r="H9" s="919"/>
      <c r="I9" s="361"/>
      <c r="J9" s="361"/>
    </row>
    <row r="10" spans="2:11" ht="19">
      <c r="E10" s="920"/>
      <c r="F10" s="921"/>
      <c r="G10" s="921"/>
      <c r="H10" s="922"/>
      <c r="I10" s="361"/>
      <c r="J10" s="361"/>
    </row>
    <row r="11" spans="2:11" ht="18" customHeight="1">
      <c r="E11" s="39" t="s">
        <v>38</v>
      </c>
      <c r="I11" s="362"/>
      <c r="J11" s="362"/>
    </row>
    <row r="12" spans="2:11">
      <c r="B12" s="40" t="s">
        <v>23</v>
      </c>
      <c r="C12" s="306"/>
      <c r="D12" s="28" t="s">
        <v>24</v>
      </c>
      <c r="E12" s="923"/>
      <c r="F12" s="924"/>
      <c r="G12" s="924"/>
      <c r="H12" s="925"/>
      <c r="I12" s="232"/>
      <c r="J12" s="232"/>
    </row>
    <row r="13" spans="2:11" ht="49.25" customHeight="1">
      <c r="E13" s="926"/>
      <c r="F13" s="927"/>
      <c r="G13" s="927"/>
      <c r="H13" s="928"/>
      <c r="I13" s="232"/>
      <c r="J13" s="232"/>
    </row>
    <row r="15" spans="2:11">
      <c r="C15" s="24"/>
      <c r="D15" s="24"/>
      <c r="E15" s="25" t="s">
        <v>25</v>
      </c>
      <c r="F15" s="25" t="s">
        <v>59</v>
      </c>
      <c r="G15" s="936" t="s">
        <v>0</v>
      </c>
      <c r="H15" s="936"/>
      <c r="I15" s="332" t="s">
        <v>239</v>
      </c>
      <c r="J15" s="270"/>
      <c r="K15" s="364"/>
    </row>
    <row r="16" spans="2:11" s="8" customFormat="1" ht="23.25" customHeight="1">
      <c r="D16" s="9" t="s">
        <v>507</v>
      </c>
      <c r="E16" s="8">
        <f>'NEO GRP '!AC7+'NEO fusion GRP WI'!AE7</f>
        <v>0</v>
      </c>
      <c r="F16" s="430">
        <f>'NEO GRP '!L4+'NEO fusion GRP WI'!N4</f>
        <v>0</v>
      </c>
      <c r="G16" s="937">
        <f>'NEO GRP '!$L$1+'NEO fusion GRP WI'!N1</f>
        <v>0</v>
      </c>
      <c r="H16" s="937"/>
      <c r="I16" s="627">
        <f>'NEO GRP '!AE3+'NEO fusion GRP WI'!AG3</f>
        <v>0</v>
      </c>
      <c r="J16" s="363"/>
      <c r="K16" s="365">
        <f>'NEO GRP '!AE3</f>
        <v>0</v>
      </c>
    </row>
    <row r="17" spans="2:23" s="8" customFormat="1" ht="23.25" customHeight="1">
      <c r="D17" s="9" t="s">
        <v>240</v>
      </c>
      <c r="E17" s="8">
        <f>'NEO PU'!U7</f>
        <v>0</v>
      </c>
      <c r="F17" s="430">
        <f>'NEO PU'!L3</f>
        <v>0</v>
      </c>
      <c r="G17" s="934">
        <f>'NEO PU'!$L$1</f>
        <v>0</v>
      </c>
      <c r="H17" s="934"/>
      <c r="I17" s="627">
        <f>'NEO PU'!W2</f>
        <v>0</v>
      </c>
      <c r="J17" s="363"/>
      <c r="K17" s="365">
        <f>'NEO PU'!X2</f>
        <v>0</v>
      </c>
    </row>
    <row r="18" spans="2:23" s="8" customFormat="1" ht="23.25" customHeight="1">
      <c r="D18" s="9" t="s">
        <v>310</v>
      </c>
      <c r="E18" s="8">
        <f>'NEO PE'!AC7</f>
        <v>0</v>
      </c>
      <c r="F18" s="430">
        <f>'NEO PE'!K3</f>
        <v>0</v>
      </c>
      <c r="G18" s="934">
        <f>'NEO PE'!K1</f>
        <v>0</v>
      </c>
      <c r="H18" s="934"/>
      <c r="I18" s="627">
        <f>'NEO PE'!AE2</f>
        <v>0</v>
      </c>
      <c r="J18" s="363"/>
      <c r="K18" s="365"/>
    </row>
    <row r="19" spans="2:23" s="8" customFormat="1" ht="23.25" customHeight="1">
      <c r="D19" s="9" t="s">
        <v>509</v>
      </c>
      <c r="E19" s="8">
        <f>'NEO PLYWOOD'!AC7</f>
        <v>0</v>
      </c>
      <c r="F19" s="430">
        <f>'NEO PLYWOOD'!N4</f>
        <v>0</v>
      </c>
      <c r="G19" s="360"/>
      <c r="H19" s="360">
        <f>'NEO PLYWOOD'!N1</f>
        <v>0</v>
      </c>
      <c r="I19" s="627">
        <f>'NEO PLYWOOD'!AE3</f>
        <v>0</v>
      </c>
      <c r="J19" s="363"/>
      <c r="K19" s="365"/>
    </row>
    <row r="20" spans="2:23" s="8" customFormat="1" ht="23.25" customHeight="1">
      <c r="C20" s="156"/>
      <c r="D20" s="333" t="s">
        <v>241</v>
      </c>
      <c r="E20" s="156">
        <f>SUM(E16:E19)</f>
        <v>0</v>
      </c>
      <c r="F20" s="431">
        <f>SUM(F16:F19)</f>
        <v>0</v>
      </c>
      <c r="G20" s="937">
        <f>SUM(G16:H19)</f>
        <v>0</v>
      </c>
      <c r="H20" s="937"/>
      <c r="I20" s="626">
        <f>SUM(I16:I19)</f>
        <v>0</v>
      </c>
      <c r="K20" s="65"/>
    </row>
    <row r="21" spans="2:23" s="8" customFormat="1" ht="23.25" customHeight="1">
      <c r="D21" s="38" t="str">
        <f>"DISCOUNT "&amp;C12&amp;" %"</f>
        <v>DISCOUNT  %</v>
      </c>
      <c r="G21" s="938">
        <f>SUM(G20)*C12/100</f>
        <v>0</v>
      </c>
      <c r="H21" s="938"/>
      <c r="I21" s="360"/>
      <c r="J21" s="360"/>
      <c r="K21" s="65"/>
    </row>
    <row r="22" spans="2:23" s="8" customFormat="1" ht="23.25" customHeight="1">
      <c r="C22" s="307"/>
      <c r="D22" s="335" t="s">
        <v>242</v>
      </c>
      <c r="E22" s="308"/>
      <c r="F22" s="308"/>
      <c r="G22" s="939">
        <f>G20-G21</f>
        <v>0</v>
      </c>
      <c r="H22" s="939"/>
      <c r="I22" s="354"/>
      <c r="J22" s="366"/>
      <c r="K22" s="372"/>
      <c r="L22" s="67"/>
    </row>
    <row r="23" spans="2:23" s="8" customFormat="1" ht="23.25" hidden="1" customHeight="1" thickBot="1">
      <c r="C23" s="30"/>
      <c r="D23" s="31" t="s">
        <v>26</v>
      </c>
      <c r="E23" s="31"/>
      <c r="F23" s="32">
        <f>G22*1.22</f>
        <v>0</v>
      </c>
      <c r="G23" s="32"/>
      <c r="H23" s="33"/>
      <c r="I23" s="29"/>
      <c r="J23" s="29"/>
    </row>
    <row r="24" spans="2:23" s="8" customFormat="1" ht="23.25" customHeight="1">
      <c r="C24" s="29"/>
      <c r="D24" s="29"/>
      <c r="E24" s="29"/>
      <c r="F24" s="330"/>
      <c r="G24" s="330"/>
      <c r="H24" s="29"/>
      <c r="I24" s="29"/>
      <c r="J24" s="29"/>
    </row>
    <row r="25" spans="2:23" ht="21" customHeight="1"/>
    <row r="26" spans="2:23" s="8" customFormat="1" ht="51" customHeight="1">
      <c r="B26" s="929" t="s">
        <v>208</v>
      </c>
      <c r="C26" s="829" t="str">
        <f>'NEO fusion GRP WI'!M8</f>
        <v>BLACK
RAL 9005</v>
      </c>
      <c r="D26" s="830" t="str">
        <f>'NEO fusion GRP WI'!N8</f>
        <v>WHITE</v>
      </c>
      <c r="E26" s="831" t="str">
        <f>'NEO fusion GRP WI'!O8</f>
        <v xml:space="preserve">RED
RAL 3000 </v>
      </c>
      <c r="F26" s="832" t="str">
        <f>'NEO fusion GRP WI'!P8</f>
        <v xml:space="preserve">YELLOW
RAL 1018 </v>
      </c>
      <c r="G26" s="833" t="str">
        <f>'NEO fusion GRP WI'!Q8</f>
        <v>BLUE
RAL 5015</v>
      </c>
      <c r="H26" s="834" t="str">
        <f>'NEO fusion GRP WI'!R8</f>
        <v>BRIGHT
GREEN
RAL 6018</v>
      </c>
      <c r="I26" s="835" t="str">
        <f>'NEO fusion GRP WI'!S8</f>
        <v>PURE 
GREEN
RAL 6037</v>
      </c>
      <c r="J26" s="836" t="str">
        <f>'NEO fusion GRP WI'!T8</f>
        <v>APRICOT
ORANGE 
RAL 1033</v>
      </c>
      <c r="K26" s="837" t="str">
        <f>'NEO fusion GRP WI'!U8</f>
        <v>DEEP ORANGE          
RAL 2011</v>
      </c>
      <c r="L26" s="838" t="str">
        <f>'NEO fusion GRP WI'!V8</f>
        <v>PINK
RAL 4003</v>
      </c>
      <c r="M26" s="839" t="str">
        <f>'NEO fusion GRP WI'!W8</f>
        <v>GREY  
RAL 7001</v>
      </c>
      <c r="N26" s="840" t="str">
        <f>'NEO fusion GRP WI'!X8</f>
        <v>PURPLE
S4050-R60B/M</v>
      </c>
      <c r="O26" s="841" t="str">
        <f>'NEO fusion GRP WI'!Y8</f>
        <v>MINT   
RAL 6027</v>
      </c>
      <c r="P26" s="842" t="str">
        <f>'NEO fusion GRP WI'!Z8</f>
        <v>DEEP ROSE 
RAL 4008</v>
      </c>
      <c r="Q26" s="843" t="str">
        <f>'NEO fusion GRP WI'!AA8</f>
        <v>FLUORO PINK</v>
      </c>
      <c r="R26" s="844" t="str">
        <f>'NEO fusion GRP WI'!AB8</f>
        <v>FLUORO ORANGE</v>
      </c>
      <c r="S26" s="845" t="str">
        <f>'NEO fusion GRP WI'!AC8</f>
        <v>FLUORO YELLOW</v>
      </c>
      <c r="T26" s="846" t="str">
        <f>'NEO fusion GRP WI'!AD8</f>
        <v>FLUORO GREEN</v>
      </c>
      <c r="U26" s="847" t="str">
        <f>'NEO PLYWOOD'!AA8</f>
        <v>NATURAL WOOD tex.</v>
      </c>
      <c r="V26" s="847" t="str">
        <f>'NEO PLYWOOD'!AB8</f>
        <v>NATURAL WOOD no tex.</v>
      </c>
      <c r="W26" s="848" t="str">
        <f>'NEO PU'!T8</f>
        <v>BROWN
RAL 8003</v>
      </c>
    </row>
    <row r="27" spans="2:23" s="8" customFormat="1" ht="15.5" customHeight="1">
      <c r="B27" s="930"/>
      <c r="C27" s="329">
        <f>SUM('NEO fusion GRP WI'!M7+'NEO GRP '!K7+'NEO PLYWOOD'!M7+'NEO PU'!K7+'NEO PE'!J7)</f>
        <v>0</v>
      </c>
      <c r="D27" s="329">
        <f>SUM('NEO fusion GRP WI'!N7+'NEO GRP '!L7+'NEO PLYWOOD'!N7+'NEO PU'!L7+'NEO PE'!K7)</f>
        <v>0</v>
      </c>
      <c r="E27" s="329">
        <f>SUM('NEO fusion GRP WI'!O7+'NEO GRP '!M7+'NEO PLYWOOD'!O7+'NEO PU'!M7+'NEO PE'!L7)</f>
        <v>0</v>
      </c>
      <c r="F27" s="329">
        <f>SUM('NEO fusion GRP WI'!P7+'NEO GRP '!N7+'NEO PLYWOOD'!P7+'NEO PU'!N7+'NEO PE'!M7)</f>
        <v>0</v>
      </c>
      <c r="G27" s="329">
        <f>SUM('NEO fusion GRP WI'!Q7+'NEO GRP '!O7+'NEO PLYWOOD'!Q7+'NEO PU'!O7+'NEO PE'!N7)</f>
        <v>0</v>
      </c>
      <c r="H27" s="329">
        <f>SUM('NEO fusion GRP WI'!R7+'NEO GRP '!P7+'NEO PLYWOOD'!R7+'NEO PU'!P7+'NEO PE'!O7)</f>
        <v>0</v>
      </c>
      <c r="I27" s="329">
        <f>SUM('NEO fusion GRP WI'!S7+'NEO GRP '!Q7+'NEO PLYWOOD'!S7+'NEO PE'!P7)</f>
        <v>0</v>
      </c>
      <c r="J27" s="329">
        <f>SUM('NEO fusion GRP WI'!T7+'NEO GRP '!R7+'NEO PLYWOOD'!T7+'NEO PE'!Q7)</f>
        <v>0</v>
      </c>
      <c r="K27" s="329">
        <f>SUM('NEO fusion GRP WI'!U7+'NEO GRP '!S7+'NEO PLYWOOD'!U7+'NEO PE'!R7)</f>
        <v>0</v>
      </c>
      <c r="L27" s="329">
        <f>SUM('NEO fusion GRP WI'!V7+'NEO GRP '!T7+'NEO PLYWOOD'!V7+'NEO PU'!Q7+'NEO PE'!S7)</f>
        <v>0</v>
      </c>
      <c r="M27" s="329">
        <f>SUM('NEO fusion GRP WI'!W7+'NEO GRP '!U7+'NEO PLYWOOD'!W7+'NEO PE'!T7)</f>
        <v>0</v>
      </c>
      <c r="N27" s="329">
        <f>SUM('NEO fusion GRP WI'!X7+'NEO GRP '!V7+'NEO PLYWOOD'!X7+'NEO PU'!R7+'NEO PE'!U7)</f>
        <v>0</v>
      </c>
      <c r="O27" s="329">
        <f>SUM('NEO fusion GRP WI'!Y7+'NEO GRP '!W7+'NEO PLYWOOD'!Y7+'NEO PU'!S7+'NEO PE'!V7)</f>
        <v>0</v>
      </c>
      <c r="P27" s="329">
        <f>SUM('NEO fusion GRP WI'!Z7+'NEO GRP '!X7+'NEO PLYWOOD'!Z7+'NEO PE'!W7)</f>
        <v>0</v>
      </c>
      <c r="Q27" s="329">
        <f>SUM('NEO fusion GRP WI'!AA7+'NEO GRP '!Y7+'NEO PE'!Y7)</f>
        <v>0</v>
      </c>
      <c r="R27" s="329">
        <f>SUM('NEO fusion GRP WI'!AB7+'NEO GRP '!Z7+'NEO PE'!Z7)</f>
        <v>0</v>
      </c>
      <c r="S27" s="329">
        <f>SUM('NEO fusion GRP WI'!AC7+'NEO GRP '!AA7+'NEO PE'!AA7)</f>
        <v>0</v>
      </c>
      <c r="T27" s="329">
        <f>SUM('NEO fusion GRP WI'!AD7+'NEO GRP '!AB7+'NEO PE'!AB7)</f>
        <v>0</v>
      </c>
      <c r="U27" s="353">
        <f>'NEO PLYWOOD'!AA7</f>
        <v>0</v>
      </c>
      <c r="V27" s="353">
        <f>'NEO PLYWOOD'!AB7</f>
        <v>0</v>
      </c>
      <c r="W27" s="11">
        <f>'NEO PU'!T7</f>
        <v>0</v>
      </c>
    </row>
    <row r="28" spans="2:23" s="8" customFormat="1" ht="11" customHeight="1">
      <c r="B28" s="209"/>
    </row>
    <row r="29" spans="2:23" s="8" customFormat="1" ht="15.5" customHeight="1">
      <c r="B29" s="931" t="s">
        <v>209</v>
      </c>
      <c r="C29" s="321" t="s">
        <v>210</v>
      </c>
      <c r="D29" s="25" t="s">
        <v>211</v>
      </c>
      <c r="E29" s="8" t="s">
        <v>259</v>
      </c>
    </row>
    <row r="30" spans="2:23" s="8" customFormat="1" ht="15.5" customHeight="1">
      <c r="B30" s="931"/>
      <c r="C30" s="11">
        <f>SUM('NEO fusion GRP WI'!BX7+'NEO GRP '!BV7+'NEO PLYWOOD'!BS7+'NEO PU'!BU7+'NEO PE'!CL7)</f>
        <v>0</v>
      </c>
      <c r="D30" s="11">
        <f>SUM('NEO fusion GRP WI'!BY7+'NEO GRP '!BW7+'NEO PLYWOOD'!BT7+'NEO PU'!BV7+'NEO PE'!CM7)</f>
        <v>0</v>
      </c>
      <c r="E30" s="353">
        <f>SUM('NEO fusion GRP WI'!BZ7+'NEO GRP '!BX7+'NEO PLYWOOD'!BU7)</f>
        <v>0</v>
      </c>
    </row>
    <row r="31" spans="2:23" s="8" customFormat="1" ht="12" customHeight="1">
      <c r="B31" s="209"/>
    </row>
    <row r="32" spans="2:23" s="8" customFormat="1" ht="15.5" customHeight="1">
      <c r="B32" s="932" t="s">
        <v>235</v>
      </c>
      <c r="C32" s="321" t="s">
        <v>212</v>
      </c>
      <c r="D32" s="25" t="s">
        <v>104</v>
      </c>
      <c r="E32" s="25" t="s">
        <v>103</v>
      </c>
      <c r="F32" s="25" t="s">
        <v>29</v>
      </c>
      <c r="G32" s="25" t="s">
        <v>69</v>
      </c>
      <c r="H32" s="25" t="s">
        <v>70</v>
      </c>
      <c r="I32" s="25" t="s">
        <v>221</v>
      </c>
      <c r="J32" s="25" t="s">
        <v>222</v>
      </c>
      <c r="M32" s="65"/>
    </row>
    <row r="33" spans="2:20" s="8" customFormat="1" ht="15.5" customHeight="1">
      <c r="B33" s="933"/>
      <c r="C33" s="11">
        <f>'NEO PU'!BL7</f>
        <v>0</v>
      </c>
      <c r="D33" s="11">
        <f>'NEO PU'!BM7</f>
        <v>0</v>
      </c>
      <c r="E33" s="11">
        <f>'NEO PU'!BN7</f>
        <v>0</v>
      </c>
      <c r="F33" s="11">
        <f>'NEO PU'!BO7</f>
        <v>0</v>
      </c>
      <c r="G33" s="11">
        <f>'NEO PU'!BP7</f>
        <v>0</v>
      </c>
      <c r="H33" s="11">
        <f>'NEO PU'!BQ7</f>
        <v>0</v>
      </c>
      <c r="I33" s="11">
        <f>'NEO PU'!BR7</f>
        <v>0</v>
      </c>
      <c r="J33" s="309">
        <f>'NEO PU'!BS7</f>
        <v>0</v>
      </c>
      <c r="K33" s="310"/>
      <c r="M33" s="65"/>
    </row>
    <row r="34" spans="2:20" s="8" customFormat="1" ht="15.5" customHeight="1">
      <c r="B34" s="426"/>
      <c r="M34" s="65"/>
    </row>
    <row r="35" spans="2:20" s="8" customFormat="1" ht="15.5" customHeight="1">
      <c r="B35" s="941" t="s">
        <v>311</v>
      </c>
      <c r="C35" s="321" t="s">
        <v>212</v>
      </c>
      <c r="D35" s="25" t="s">
        <v>104</v>
      </c>
      <c r="E35" s="25" t="s">
        <v>103</v>
      </c>
      <c r="F35" s="25" t="s">
        <v>29</v>
      </c>
      <c r="G35" s="25" t="s">
        <v>69</v>
      </c>
      <c r="H35" s="25" t="s">
        <v>70</v>
      </c>
      <c r="I35" s="25" t="s">
        <v>221</v>
      </c>
      <c r="J35" s="25" t="s">
        <v>222</v>
      </c>
      <c r="M35" s="65"/>
    </row>
    <row r="36" spans="2:20" s="8" customFormat="1" ht="15.5" customHeight="1">
      <c r="B36" s="933"/>
      <c r="C36" s="11">
        <f>'NEO PE'!CC7</f>
        <v>0</v>
      </c>
      <c r="D36" s="11">
        <f>'NEO PE'!CD7</f>
        <v>0</v>
      </c>
      <c r="E36" s="11">
        <f>'NEO PE'!CE7</f>
        <v>0</v>
      </c>
      <c r="F36" s="11">
        <f>'NEO PE'!CF7</f>
        <v>0</v>
      </c>
      <c r="G36" s="11">
        <f>'NEO PE'!CG7</f>
        <v>0</v>
      </c>
      <c r="H36" s="11">
        <f>'NEO PE'!CH7</f>
        <v>0</v>
      </c>
      <c r="I36" s="11">
        <f>'NEO PE'!CI7</f>
        <v>0</v>
      </c>
      <c r="J36" s="11">
        <f>'NEO PE'!CJ7</f>
        <v>0</v>
      </c>
      <c r="M36" s="65"/>
    </row>
    <row r="37" spans="2:20" s="8" customFormat="1" ht="15.5" customHeight="1">
      <c r="B37" s="209"/>
      <c r="M37" s="65"/>
    </row>
    <row r="38" spans="2:20" s="8" customFormat="1" ht="15.5" customHeight="1">
      <c r="B38" s="940" t="s">
        <v>236</v>
      </c>
      <c r="C38" s="321" t="s">
        <v>212</v>
      </c>
      <c r="D38" s="25" t="s">
        <v>104</v>
      </c>
      <c r="E38" s="25" t="s">
        <v>103</v>
      </c>
      <c r="F38" s="25" t="s">
        <v>29</v>
      </c>
      <c r="G38" s="25" t="s">
        <v>69</v>
      </c>
      <c r="H38" s="25" t="s">
        <v>70</v>
      </c>
      <c r="I38" s="25" t="s">
        <v>221</v>
      </c>
      <c r="J38" s="25" t="s">
        <v>222</v>
      </c>
      <c r="M38" s="65"/>
    </row>
    <row r="39" spans="2:20" s="8" customFormat="1" ht="15.5" customHeight="1">
      <c r="B39" s="940"/>
      <c r="C39" s="11">
        <f>'NEO GRP '!BM7+'NEO fusion GRP WI'!BO7</f>
        <v>0</v>
      </c>
      <c r="D39" s="11">
        <f>'NEO GRP '!BN7+'NEO fusion GRP WI'!BP7</f>
        <v>0</v>
      </c>
      <c r="E39" s="11">
        <f>'NEO GRP '!BO7+'NEO fusion GRP WI'!BQ7</f>
        <v>0</v>
      </c>
      <c r="F39" s="11">
        <f>'NEO GRP '!BP7+'NEO fusion GRP WI'!BR7</f>
        <v>0</v>
      </c>
      <c r="G39" s="11">
        <f>'NEO GRP '!BQ7+'NEO fusion GRP WI'!BS7</f>
        <v>0</v>
      </c>
      <c r="H39" s="11">
        <f>'NEO GRP '!BR7+'NEO fusion GRP WI'!BT7</f>
        <v>0</v>
      </c>
      <c r="I39" s="11">
        <f>'NEO GRP '!BS7+'NEO fusion GRP WI'!BU7</f>
        <v>0</v>
      </c>
      <c r="J39" s="309">
        <f>'NEO GRP '!BT7+'NEO fusion GRP WI'!BV7</f>
        <v>0</v>
      </c>
      <c r="K39" s="310"/>
      <c r="M39" s="65"/>
    </row>
    <row r="40" spans="2:20" s="8" customFormat="1" ht="15.5" customHeight="1">
      <c r="M40" s="65"/>
    </row>
    <row r="41" spans="2:20" s="8" customFormat="1" ht="15.5" customHeight="1">
      <c r="B41" s="942" t="s">
        <v>508</v>
      </c>
      <c r="C41" s="321" t="s">
        <v>212</v>
      </c>
      <c r="D41" s="25" t="s">
        <v>104</v>
      </c>
      <c r="E41" s="25" t="s">
        <v>103</v>
      </c>
      <c r="F41" s="25" t="s">
        <v>29</v>
      </c>
      <c r="G41" s="25" t="s">
        <v>69</v>
      </c>
      <c r="H41" s="25" t="s">
        <v>70</v>
      </c>
      <c r="I41" s="25" t="s">
        <v>221</v>
      </c>
      <c r="J41" s="25" t="s">
        <v>222</v>
      </c>
      <c r="M41" s="65"/>
    </row>
    <row r="42" spans="2:20" s="8" customFormat="1" ht="15.5" customHeight="1">
      <c r="B42" s="940"/>
      <c r="C42" s="11">
        <f>'NEO PLYWOOD'!BJ7</f>
        <v>0</v>
      </c>
      <c r="D42" s="11">
        <f>'NEO PLYWOOD'!BK7</f>
        <v>0</v>
      </c>
      <c r="E42" s="11">
        <f>'NEO PLYWOOD'!BL7</f>
        <v>0</v>
      </c>
      <c r="F42" s="11">
        <f>'NEO PLYWOOD'!BM7</f>
        <v>0</v>
      </c>
      <c r="G42" s="11">
        <f>'NEO PLYWOOD'!BN7</f>
        <v>0</v>
      </c>
      <c r="H42" s="11">
        <f>'NEO PLYWOOD'!BO7</f>
        <v>0</v>
      </c>
      <c r="I42" s="11">
        <f>'NEO PLYWOOD'!BP7</f>
        <v>0</v>
      </c>
      <c r="J42" s="11">
        <f>'NEO PLYWOOD'!BQ7</f>
        <v>0</v>
      </c>
      <c r="K42" s="310"/>
      <c r="M42" s="65"/>
    </row>
    <row r="43" spans="2:20" s="8" customFormat="1" ht="15.5" customHeight="1">
      <c r="B43" s="849"/>
      <c r="C43" s="209"/>
      <c r="D43" s="209"/>
      <c r="E43" s="209"/>
      <c r="F43" s="209"/>
      <c r="G43" s="209"/>
      <c r="H43" s="209"/>
      <c r="I43" s="209"/>
      <c r="J43" s="209"/>
      <c r="M43" s="65"/>
    </row>
    <row r="44" spans="2:20" ht="15.5" customHeight="1">
      <c r="B44" s="935" t="s">
        <v>213</v>
      </c>
      <c r="C44" s="321" t="s">
        <v>105</v>
      </c>
      <c r="D44" s="25" t="s">
        <v>223</v>
      </c>
      <c r="E44" s="25" t="s">
        <v>224</v>
      </c>
      <c r="F44" s="25" t="s">
        <v>106</v>
      </c>
      <c r="G44" s="25" t="s">
        <v>225</v>
      </c>
      <c r="H44" s="25" t="s">
        <v>107</v>
      </c>
      <c r="I44" s="25" t="s">
        <v>226</v>
      </c>
      <c r="J44" s="25" t="s">
        <v>108</v>
      </c>
      <c r="K44" s="25" t="s">
        <v>227</v>
      </c>
      <c r="L44" s="25" t="s">
        <v>228</v>
      </c>
      <c r="M44" s="25" t="s">
        <v>229</v>
      </c>
      <c r="N44" s="25" t="s">
        <v>230</v>
      </c>
      <c r="O44" s="25" t="s">
        <v>219</v>
      </c>
      <c r="P44" s="25" t="str">
        <f>'NEO PLYWOOD'!BW8</f>
        <v>pyramid</v>
      </c>
      <c r="Q44" s="8" t="s">
        <v>222</v>
      </c>
      <c r="R44" s="8"/>
      <c r="S44" s="8"/>
      <c r="T44" s="8"/>
    </row>
    <row r="45" spans="2:20" ht="15.5" customHeight="1">
      <c r="B45" s="935"/>
      <c r="C45" s="11">
        <f>SUM('NEO fusion GRP WI'!CB7+'NEO GRP '!BZ7+'NEO PU'!BX7+'NEO PE'!CO7)</f>
        <v>0</v>
      </c>
      <c r="D45" s="11">
        <f>SUM('NEO PU'!BY7+'NEO PE'!CP7)</f>
        <v>0</v>
      </c>
      <c r="E45" s="11">
        <f>SUM('NEO PU'!BZ7+'NEO PE'!CQ7)</f>
        <v>0</v>
      </c>
      <c r="F45" s="11">
        <f>SUM('NEO GRP '!CA7+'NEO PU'!CA7+'NEO PE'!CR7)</f>
        <v>0</v>
      </c>
      <c r="G45" s="11">
        <f>SUM('NEO PU'!CB7+'NEO PE'!CS7)</f>
        <v>0</v>
      </c>
      <c r="H45" s="11">
        <f>SUM('NEO GRP '!CB7+'NEO PU'!CC7+'NEO PE'!CT7)</f>
        <v>0</v>
      </c>
      <c r="I45" s="11">
        <f>SUM('NEO PU'!CD7+'NEO PE'!CU7)</f>
        <v>0</v>
      </c>
      <c r="J45" s="11">
        <f>SUM('NEO GRP '!CC7+'NEO PU'!CE7+'NEO PE'!CV7)</f>
        <v>0</v>
      </c>
      <c r="K45" s="11">
        <f>SUM('NEO GRP '!CD7+'NEO PU'!CF7+'NEO PE'!CW7)</f>
        <v>0</v>
      </c>
      <c r="L45" s="11">
        <f>SUM('NEO GRP '!CE7+'NEO PU'!CG7+'NEO PE'!CX7)</f>
        <v>0</v>
      </c>
      <c r="M45" s="11">
        <f>SUM('NEO GRP '!CF7+'NEO PU'!CG7+'NEO PE'!CX7)</f>
        <v>0</v>
      </c>
      <c r="N45" s="11">
        <f>SUM('NEO fusion GRP WI'!CC7+'NEO PLYWOOD'!BX7)</f>
        <v>0</v>
      </c>
      <c r="O45" s="11">
        <f>SUM('NEO PU'!CL7+'NEO PE'!DA7)</f>
        <v>0</v>
      </c>
      <c r="P45" s="11">
        <f>'NEO PLYWOOD'!BW7</f>
        <v>0</v>
      </c>
      <c r="Q45" s="353">
        <f>'NEO GRP '!CG7+'NEO PU'!CM7+'NEO PE'!DB7</f>
        <v>0</v>
      </c>
      <c r="R45" s="8"/>
      <c r="S45" s="8"/>
      <c r="T45" s="8"/>
    </row>
    <row r="46" spans="2:20" ht="15.5" customHeight="1">
      <c r="B46" s="209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</row>
    <row r="47" spans="2:20" ht="15.5" customHeight="1">
      <c r="B47" s="931" t="s">
        <v>237</v>
      </c>
      <c r="C47" s="334" t="s">
        <v>121</v>
      </c>
      <c r="D47" s="245" t="s">
        <v>122</v>
      </c>
      <c r="E47" s="245" t="s">
        <v>386</v>
      </c>
      <c r="F47" s="10"/>
      <c r="G47" s="10"/>
      <c r="H47" s="10"/>
      <c r="I47" s="10"/>
      <c r="J47" s="10"/>
      <c r="K47" s="8"/>
      <c r="L47" s="8"/>
      <c r="M47" s="8"/>
      <c r="N47" s="8"/>
      <c r="O47" s="8"/>
      <c r="P47" s="8"/>
      <c r="Q47" s="8"/>
      <c r="R47" s="8"/>
      <c r="S47" s="8"/>
    </row>
    <row r="48" spans="2:20" ht="15.5" customHeight="1">
      <c r="B48" s="930"/>
      <c r="C48" s="11">
        <f>SUM('NEO fusion GRP WI'!BI8+'NEO GRP '!BG8+'NEO PLYWOOD'!BD8+'NEO PU'!AP8+'NEO PE'!BG8)</f>
        <v>0</v>
      </c>
      <c r="D48" s="11">
        <f>SUM('NEO fusion GRP WI'!BK8+'NEO GRP '!BI8+'NEO PLYWOOD'!BF8+'NEO PU'!AR8+'NEO PE'!BI8)</f>
        <v>0</v>
      </c>
      <c r="E48" s="11">
        <f>SUM('NEO fusion GRP WI'!BM8+'NEO GRP '!BK8+'NEO PLYWOOD'!BH8+'NEO PU'!AT8+'NEO PE'!BK8)</f>
        <v>0</v>
      </c>
      <c r="F48" s="310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</row>
    <row r="49" spans="2:19" ht="15.5" customHeight="1">
      <c r="B49" s="10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</row>
    <row r="50" spans="2:19" ht="15.5" customHeight="1">
      <c r="B50" s="935" t="s">
        <v>238</v>
      </c>
      <c r="C50" s="334" t="s">
        <v>123</v>
      </c>
      <c r="D50" s="245" t="s">
        <v>124</v>
      </c>
      <c r="E50" s="245" t="s">
        <v>121</v>
      </c>
      <c r="F50" s="245" t="s">
        <v>122</v>
      </c>
      <c r="G50" s="245" t="s">
        <v>234</v>
      </c>
      <c r="H50" s="8" t="s">
        <v>287</v>
      </c>
      <c r="I50" s="8" t="s">
        <v>125</v>
      </c>
      <c r="J50" s="8" t="s">
        <v>288</v>
      </c>
      <c r="K50" s="8"/>
      <c r="L50" s="8"/>
      <c r="M50" s="8"/>
      <c r="N50" s="8"/>
      <c r="O50" s="8"/>
      <c r="P50" s="8"/>
      <c r="Q50" s="8"/>
      <c r="R50" s="8"/>
      <c r="S50" s="8"/>
    </row>
    <row r="51" spans="2:19" ht="15.5" customHeight="1">
      <c r="B51" s="935"/>
      <c r="C51" s="11">
        <f>SUM('NEO PU'!AV8+'NEO PE'!BM8)</f>
        <v>0</v>
      </c>
      <c r="D51" s="11">
        <f>'NEO PU'!AX8+'NEO PE'!BO8</f>
        <v>0</v>
      </c>
      <c r="E51" s="11">
        <f>'NEO PU'!AZ8+'NEO PE'!BQ8</f>
        <v>0</v>
      </c>
      <c r="F51" s="11">
        <f>'NEO PU'!BB8+'NEO PE'!BS8</f>
        <v>0</v>
      </c>
      <c r="G51" s="11">
        <f>'NEO PU'!BD8+'NEO PE'!BU8</f>
        <v>0</v>
      </c>
      <c r="H51" s="11">
        <f>'NEO PU'!BF8+'NEO PE'!BW8</f>
        <v>0</v>
      </c>
      <c r="I51" s="11">
        <f>'NEO PU'!BH8+'NEO PE'!BY8</f>
        <v>0</v>
      </c>
      <c r="J51" s="11">
        <f>'NEO PU'!BJ8+'NEO PE'!CA8</f>
        <v>0</v>
      </c>
      <c r="K51" s="8"/>
      <c r="L51" s="8"/>
      <c r="M51" s="8"/>
      <c r="N51" s="8"/>
      <c r="O51" s="8"/>
      <c r="P51" s="8"/>
      <c r="Q51" s="8"/>
      <c r="R51" s="8"/>
      <c r="S51" s="8"/>
    </row>
    <row r="54" spans="2:19">
      <c r="B54" s="27" t="s">
        <v>207</v>
      </c>
      <c r="C54" s="23"/>
      <c r="E54" s="8"/>
      <c r="F54" s="8"/>
      <c r="G54" s="8"/>
      <c r="H54" s="270"/>
      <c r="I54" s="270"/>
      <c r="J54" s="270"/>
      <c r="K54" s="331"/>
    </row>
    <row r="55" spans="2:19">
      <c r="B55" s="27" t="s">
        <v>39</v>
      </c>
      <c r="C55" s="23"/>
      <c r="E55" s="8"/>
      <c r="F55" s="8"/>
      <c r="G55" s="8"/>
      <c r="H55" s="270"/>
      <c r="I55" s="270"/>
      <c r="J55" s="270"/>
    </row>
    <row r="56" spans="2:19">
      <c r="B56" s="27" t="s">
        <v>40</v>
      </c>
      <c r="C56" s="23"/>
      <c r="E56" s="8"/>
      <c r="F56" s="8"/>
      <c r="G56" s="8"/>
      <c r="H56" s="270"/>
      <c r="I56" s="270"/>
      <c r="J56" s="270"/>
    </row>
    <row r="57" spans="2:19">
      <c r="B57" s="27" t="s">
        <v>41</v>
      </c>
      <c r="C57" s="23"/>
      <c r="E57" s="8"/>
      <c r="F57" s="8"/>
      <c r="G57" s="8"/>
      <c r="H57" s="270"/>
      <c r="I57" s="270"/>
      <c r="J57" s="270"/>
    </row>
    <row r="58" spans="2:19">
      <c r="B58" s="27" t="s">
        <v>42</v>
      </c>
      <c r="C58" s="23"/>
      <c r="E58" s="8"/>
      <c r="F58" s="8"/>
      <c r="G58" s="8"/>
      <c r="H58" s="270"/>
      <c r="I58" s="270"/>
      <c r="J58" s="270"/>
    </row>
    <row r="59" spans="2:19">
      <c r="B59" s="27" t="s">
        <v>43</v>
      </c>
      <c r="C59" s="23"/>
      <c r="E59" s="8"/>
      <c r="F59" s="8"/>
      <c r="G59" s="8"/>
      <c r="H59" s="270"/>
      <c r="I59" s="270"/>
      <c r="J59" s="270"/>
    </row>
    <row r="60" spans="2:19">
      <c r="B60" s="27"/>
      <c r="C60" s="23"/>
      <c r="E60" s="8"/>
      <c r="F60" s="8"/>
      <c r="G60" s="8"/>
      <c r="H60" s="270"/>
      <c r="I60" s="270"/>
      <c r="J60" s="270"/>
    </row>
    <row r="61" spans="2:19">
      <c r="B61" s="27" t="s">
        <v>44</v>
      </c>
      <c r="C61" s="23"/>
      <c r="E61" s="8"/>
      <c r="F61" s="8"/>
      <c r="G61" s="8"/>
      <c r="H61" s="270"/>
      <c r="I61" s="270"/>
      <c r="J61" s="270"/>
    </row>
    <row r="62" spans="2:19">
      <c r="B62" s="27" t="s">
        <v>45</v>
      </c>
      <c r="C62" s="23"/>
      <c r="E62" s="8"/>
      <c r="F62" s="8"/>
      <c r="G62" s="8"/>
      <c r="H62" s="270"/>
      <c r="I62" s="270"/>
      <c r="J62" s="270"/>
    </row>
  </sheetData>
  <sheetProtection algorithmName="SHA-512" hashValue="Ep/A9bjmNZiPIKP9GqD4Rv7mqmiq4qhf8jmHTeaF2wd5gwTUFHeWp1Al7nDp5IfEFc5csMUymvXzTpEKygwaMA==" saltValue="mR0wBftUOT1a+WJTo8UQ0A==" spinCount="100000" sheet="1" sort="0" autoFilter="0"/>
  <mergeCells count="19">
    <mergeCell ref="B32:B33"/>
    <mergeCell ref="G18:H18"/>
    <mergeCell ref="B50:B51"/>
    <mergeCell ref="G15:H15"/>
    <mergeCell ref="G16:H16"/>
    <mergeCell ref="G17:H17"/>
    <mergeCell ref="G20:H20"/>
    <mergeCell ref="G21:H21"/>
    <mergeCell ref="G22:H22"/>
    <mergeCell ref="B38:B39"/>
    <mergeCell ref="B44:B45"/>
    <mergeCell ref="B47:B48"/>
    <mergeCell ref="B35:B36"/>
    <mergeCell ref="B41:B42"/>
    <mergeCell ref="I8:J8"/>
    <mergeCell ref="E8:H10"/>
    <mergeCell ref="E12:H13"/>
    <mergeCell ref="B26:B27"/>
    <mergeCell ref="B29:B30"/>
  </mergeCells>
  <phoneticPr fontId="12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62A10-604D-4EF8-A837-48ED02EC2CD5}">
  <sheetPr codeName="List9">
    <pageSetUpPr fitToPage="1"/>
  </sheetPr>
  <dimension ref="A1:X32"/>
  <sheetViews>
    <sheetView showGridLines="0" zoomScaleNormal="100" workbookViewId="0">
      <selection activeCell="L6" sqref="L6"/>
    </sheetView>
  </sheetViews>
  <sheetFormatPr baseColWidth="10" defaultColWidth="12.1640625" defaultRowHeight="23.25" customHeight="1"/>
  <cols>
    <col min="1" max="1" width="10" style="48" customWidth="1"/>
    <col min="2" max="2" width="3.6640625" style="48" customWidth="1"/>
    <col min="3" max="4" width="5.33203125" style="44" customWidth="1"/>
    <col min="5" max="21" width="5.33203125" style="43" customWidth="1"/>
    <col min="22" max="22" width="5.83203125" style="43" customWidth="1"/>
    <col min="23" max="23" width="5.6640625" style="43" customWidth="1"/>
    <col min="24" max="24" width="6.33203125" style="44" customWidth="1"/>
    <col min="25" max="25" width="3.6640625" style="44" customWidth="1"/>
    <col min="26" max="16384" width="12.1640625" style="44"/>
  </cols>
  <sheetData>
    <row r="1" spans="1:24" ht="29.25" customHeight="1">
      <c r="A1" s="974" t="s">
        <v>271</v>
      </c>
      <c r="B1" s="974"/>
      <c r="C1" s="974"/>
      <c r="D1" s="974"/>
      <c r="E1" s="42"/>
      <c r="H1" s="175" t="s">
        <v>20</v>
      </c>
      <c r="I1" s="175"/>
      <c r="J1" s="175"/>
      <c r="K1" s="175"/>
      <c r="L1" s="175"/>
      <c r="M1" s="175"/>
      <c r="N1" s="81" t="s">
        <v>5</v>
      </c>
    </row>
    <row r="2" spans="1:24" ht="21" customHeight="1">
      <c r="A2" s="974"/>
      <c r="B2" s="974"/>
      <c r="C2" s="974"/>
      <c r="D2" s="974"/>
      <c r="E2" s="44"/>
      <c r="F2" s="54"/>
      <c r="G2" s="44"/>
      <c r="H2" s="1007">
        <f>SUM(V8:V28)</f>
        <v>0</v>
      </c>
      <c r="I2" s="1007"/>
      <c r="J2" s="1007"/>
      <c r="K2" s="1007"/>
      <c r="L2" s="1007"/>
      <c r="M2" s="432"/>
      <c r="N2" s="1005">
        <f>'NEO PE'!K3</f>
        <v>0</v>
      </c>
      <c r="O2" s="1005"/>
      <c r="P2" s="1005"/>
      <c r="Q2" s="1005"/>
      <c r="R2" s="1005"/>
      <c r="S2" s="1005"/>
      <c r="T2" s="1005"/>
      <c r="U2" s="1005"/>
      <c r="V2" s="1005"/>
    </row>
    <row r="3" spans="1:24" ht="17.75" customHeight="1">
      <c r="A3" s="983" t="s">
        <v>49</v>
      </c>
      <c r="B3" s="983"/>
      <c r="C3" s="983"/>
      <c r="O3" s="1006"/>
      <c r="P3" s="1006"/>
      <c r="Q3" s="1006"/>
      <c r="R3" s="1006"/>
      <c r="S3" s="1006"/>
      <c r="T3" s="1006"/>
      <c r="U3" s="1006"/>
      <c r="V3" s="1006"/>
      <c r="W3" s="1006"/>
      <c r="X3" s="1006"/>
    </row>
    <row r="4" spans="1:24" ht="55.5" customHeight="1">
      <c r="A4" s="971">
        <f>'Summary of order'!E8</f>
        <v>0</v>
      </c>
      <c r="B4" s="972"/>
      <c r="C4" s="972"/>
      <c r="D4" s="972"/>
      <c r="E4" s="972"/>
      <c r="F4" s="972"/>
      <c r="G4" s="972"/>
      <c r="H4" s="972"/>
      <c r="I4" s="972"/>
      <c r="J4" s="972"/>
      <c r="K4" s="972"/>
      <c r="L4" s="972"/>
      <c r="M4" s="972"/>
      <c r="N4" s="973"/>
      <c r="O4" s="969">
        <f>'Summary of order'!I8</f>
        <v>0</v>
      </c>
      <c r="P4" s="969"/>
      <c r="Q4" s="969"/>
      <c r="R4" s="969"/>
      <c r="S4" s="969"/>
      <c r="T4" s="969"/>
      <c r="U4" s="969"/>
      <c r="V4" s="969"/>
      <c r="W4" s="969"/>
      <c r="X4" s="970"/>
    </row>
    <row r="5" spans="1:24" customFormat="1" ht="24" customHeight="1">
      <c r="A5" s="46"/>
      <c r="B5" s="46"/>
      <c r="V5" s="43"/>
      <c r="W5" s="43"/>
      <c r="X5" s="44"/>
    </row>
    <row r="6" spans="1:24" ht="59" customHeight="1">
      <c r="A6" s="864" t="s">
        <v>16</v>
      </c>
      <c r="B6" s="1003" t="s">
        <v>112</v>
      </c>
      <c r="C6" s="52" t="str">
        <f>'NEO PE'!J8</f>
        <v>BLACK              RAL 9005</v>
      </c>
      <c r="D6" s="52" t="str">
        <f>'NEO PE'!K8</f>
        <v>WHITE</v>
      </c>
      <c r="E6" s="52" t="str">
        <f>'NEO PE'!L8</f>
        <v xml:space="preserve">RED                RAL 3000 </v>
      </c>
      <c r="F6" s="52" t="str">
        <f>'NEO PE'!M8</f>
        <v xml:space="preserve">YELLOW       RAL 1018 </v>
      </c>
      <c r="G6" s="52" t="str">
        <f>'NEO PE'!N8</f>
        <v>BLUE             RAL 5015</v>
      </c>
      <c r="H6" s="52" t="str">
        <f>'NEO PE'!O8</f>
        <v>BRIGHT
GREEN          RAL 6018</v>
      </c>
      <c r="I6" s="52" t="str">
        <f>'NEO PE'!P8</f>
        <v>PURE 
GREEN
RAL 6037</v>
      </c>
      <c r="J6" s="52" t="str">
        <f>'NEO PE'!Q8</f>
        <v>APRICOT
ORANGE 
RAL 1033</v>
      </c>
      <c r="K6" s="52" t="str">
        <f>'NEO PE'!R8</f>
        <v>DEEP ORANGE          
RAL 2011</v>
      </c>
      <c r="L6" s="52" t="str">
        <f>'NEO PE'!S8</f>
        <v>PINK             RAL 4003</v>
      </c>
      <c r="M6" s="52" t="str">
        <f>'NEO PE'!T8</f>
        <v>GREY  
RAL 7001</v>
      </c>
      <c r="N6" s="52" t="str">
        <f>'NEO PE'!U8</f>
        <v>PURPLE   nS4050-R60B/M</v>
      </c>
      <c r="O6" s="52" t="str">
        <f>'NEO PE'!V8</f>
        <v>MINT   
RAL 6027</v>
      </c>
      <c r="P6" s="52" t="str">
        <f>'NEO PE'!W8</f>
        <v>DEEP ROSE 
RAL 4008</v>
      </c>
      <c r="Q6" s="52" t="str">
        <f>'NEO PE'!X8</f>
        <v>BROWN
RAL 8003</v>
      </c>
      <c r="R6" s="52" t="str">
        <f>'NEO PE'!Y8</f>
        <v>FLUORO PINK</v>
      </c>
      <c r="S6" s="52" t="str">
        <f>'NEO PE'!Z8</f>
        <v>FLUORO ORANGE</v>
      </c>
      <c r="T6" s="52" t="str">
        <f>'NEO PE'!AA8</f>
        <v>FLUORO YELLOW</v>
      </c>
      <c r="U6" s="722" t="str">
        <f>'NEO PE'!AB8</f>
        <v>FLUORO GREEN</v>
      </c>
      <c r="V6" s="872" t="s">
        <v>19</v>
      </c>
      <c r="W6" s="865" t="s">
        <v>53</v>
      </c>
      <c r="X6" s="865" t="s">
        <v>54</v>
      </c>
    </row>
    <row r="7" spans="1:24" ht="25.5" customHeight="1" thickBot="1">
      <c r="A7" s="536" t="s">
        <v>184</v>
      </c>
      <c r="B7" s="1004"/>
      <c r="C7" s="79">
        <f t="shared" ref="C7:U7" si="0">SUM(C8:C33)</f>
        <v>0</v>
      </c>
      <c r="D7" s="79">
        <f t="shared" si="0"/>
        <v>0</v>
      </c>
      <c r="E7" s="79">
        <f t="shared" si="0"/>
        <v>0</v>
      </c>
      <c r="F7" s="79">
        <f t="shared" si="0"/>
        <v>0</v>
      </c>
      <c r="G7" s="79">
        <f t="shared" si="0"/>
        <v>0</v>
      </c>
      <c r="H7" s="79">
        <f t="shared" si="0"/>
        <v>0</v>
      </c>
      <c r="I7" s="79">
        <f t="shared" si="0"/>
        <v>0</v>
      </c>
      <c r="J7" s="79">
        <f t="shared" si="0"/>
        <v>0</v>
      </c>
      <c r="K7" s="79">
        <f t="shared" si="0"/>
        <v>0</v>
      </c>
      <c r="L7" s="79">
        <f t="shared" si="0"/>
        <v>0</v>
      </c>
      <c r="M7" s="79">
        <f t="shared" si="0"/>
        <v>0</v>
      </c>
      <c r="N7" s="79">
        <f t="shared" si="0"/>
        <v>0</v>
      </c>
      <c r="O7" s="79">
        <f t="shared" si="0"/>
        <v>0</v>
      </c>
      <c r="P7" s="79">
        <f t="shared" si="0"/>
        <v>0</v>
      </c>
      <c r="Q7" s="79">
        <f t="shared" si="0"/>
        <v>0</v>
      </c>
      <c r="R7" s="79">
        <f t="shared" si="0"/>
        <v>0</v>
      </c>
      <c r="S7" s="79">
        <f t="shared" si="0"/>
        <v>0</v>
      </c>
      <c r="T7" s="79">
        <f t="shared" si="0"/>
        <v>0</v>
      </c>
      <c r="U7" s="871">
        <f t="shared" si="0"/>
        <v>0</v>
      </c>
      <c r="V7" s="873">
        <f>SUM(V8:V28)</f>
        <v>0</v>
      </c>
      <c r="W7" s="77">
        <f>SUM(W8:W28)</f>
        <v>0</v>
      </c>
      <c r="X7" s="77">
        <f>SUM(X8:X28)</f>
        <v>0</v>
      </c>
    </row>
    <row r="8" spans="1:24" ht="23.25" customHeight="1">
      <c r="A8" s="868" t="str">
        <f>'NEO PE'!C14</f>
        <v>NEO-6PE</v>
      </c>
      <c r="B8" s="878">
        <f>'NEO PE'!G14</f>
        <v>3</v>
      </c>
      <c r="C8" s="173" t="str">
        <f>IF('NEO PE'!J14=0," ",'NEO PE'!J14)</f>
        <v xml:space="preserve"> </v>
      </c>
      <c r="D8" s="173" t="str">
        <f>IF('NEO PE'!K14=0," ",'NEO PE'!K14)</f>
        <v xml:space="preserve"> </v>
      </c>
      <c r="E8" s="173" t="str">
        <f>IF('NEO PE'!L14=0," ",'NEO PE'!L14)</f>
        <v xml:space="preserve"> </v>
      </c>
      <c r="F8" s="173" t="str">
        <f>IF('NEO PE'!M14=0," ",'NEO PE'!M14)</f>
        <v xml:space="preserve"> </v>
      </c>
      <c r="G8" s="173" t="str">
        <f>IF('NEO PE'!N14=0," ",'NEO PE'!N14)</f>
        <v xml:space="preserve"> </v>
      </c>
      <c r="H8" s="173" t="str">
        <f>IF('NEO PE'!O14=0," ",'NEO PE'!O14)</f>
        <v xml:space="preserve"> </v>
      </c>
      <c r="I8" s="173" t="str">
        <f>IF('NEO PE'!P14=0," ",'NEO PE'!P14)</f>
        <v xml:space="preserve"> </v>
      </c>
      <c r="J8" s="173" t="str">
        <f>IF('NEO PE'!Q14=0," ",'NEO PE'!Q14)</f>
        <v xml:space="preserve"> </v>
      </c>
      <c r="K8" s="173" t="str">
        <f>IF('NEO PE'!R14=0," ",'NEO PE'!R14)</f>
        <v xml:space="preserve"> </v>
      </c>
      <c r="L8" s="173" t="str">
        <f>IF('NEO PE'!S14=0," ",'NEO PE'!S14)</f>
        <v xml:space="preserve"> </v>
      </c>
      <c r="M8" s="173" t="str">
        <f>IF('NEO PE'!T14=0," ",'NEO PE'!T14)</f>
        <v xml:space="preserve"> </v>
      </c>
      <c r="N8" s="173" t="str">
        <f>IF('NEO PE'!U14=0," ",'NEO PE'!U14)</f>
        <v xml:space="preserve"> </v>
      </c>
      <c r="O8" s="173" t="str">
        <f>IF('NEO PE'!V14=0," ",'NEO PE'!V14)</f>
        <v xml:space="preserve"> </v>
      </c>
      <c r="P8" s="173" t="str">
        <f>IF('NEO PE'!W14=0," ",'NEO PE'!W14)</f>
        <v xml:space="preserve"> </v>
      </c>
      <c r="Q8" s="173" t="str">
        <f>IF('NEO PE'!X14=0," ",'NEO PE'!X14)</f>
        <v xml:space="preserve"> </v>
      </c>
      <c r="R8" s="173" t="str">
        <f>IF('NEO PE'!Y14=0," ",'NEO PE'!Y14)</f>
        <v xml:space="preserve"> </v>
      </c>
      <c r="S8" s="173" t="str">
        <f>IF('NEO PE'!Z14=0," ",'NEO PE'!Z14)</f>
        <v xml:space="preserve"> </v>
      </c>
      <c r="T8" s="173" t="str">
        <f>IF('NEO PE'!AA14=0," ",'NEO PE'!AA14)</f>
        <v xml:space="preserve"> </v>
      </c>
      <c r="U8" s="172" t="str">
        <f>IF('NEO PE'!AB14=0," ",'NEO PE'!AB14)</f>
        <v xml:space="preserve"> </v>
      </c>
      <c r="V8" s="58">
        <f>SUM(C8:U8)</f>
        <v>0</v>
      </c>
      <c r="W8" s="59">
        <f>V8*'NEO PE'!G14</f>
        <v>0</v>
      </c>
      <c r="X8" s="59">
        <f>V8*'NEO PE'!BE14</f>
        <v>0</v>
      </c>
    </row>
    <row r="9" spans="1:24" ht="23.25" customHeight="1">
      <c r="A9" s="866" t="str">
        <f>'NEO PE'!C15</f>
        <v>NEO-8PE</v>
      </c>
      <c r="B9" s="879">
        <f>'NEO PE'!G15</f>
        <v>3</v>
      </c>
      <c r="C9" s="57" t="str">
        <f>IF('NEO PE'!J15=0," ",'NEO PE'!J15)</f>
        <v xml:space="preserve"> </v>
      </c>
      <c r="D9" s="57" t="str">
        <f>IF('NEO PE'!K15=0," ",'NEO PE'!K15)</f>
        <v xml:space="preserve"> </v>
      </c>
      <c r="E9" s="57" t="str">
        <f>IF('NEO PE'!L15=0," ",'NEO PE'!L15)</f>
        <v xml:space="preserve"> </v>
      </c>
      <c r="F9" s="57" t="str">
        <f>IF('NEO PE'!M15=0," ",'NEO PE'!M15)</f>
        <v xml:space="preserve"> </v>
      </c>
      <c r="G9" s="57" t="str">
        <f>IF('NEO PE'!N15=0," ",'NEO PE'!N15)</f>
        <v xml:space="preserve"> </v>
      </c>
      <c r="H9" s="57" t="str">
        <f>IF('NEO PE'!O15=0," ",'NEO PE'!O15)</f>
        <v xml:space="preserve"> </v>
      </c>
      <c r="I9" s="57" t="str">
        <f>IF('NEO PE'!P15=0," ",'NEO PE'!P15)</f>
        <v xml:space="preserve"> </v>
      </c>
      <c r="J9" s="57" t="str">
        <f>IF('NEO PE'!Q15=0," ",'NEO PE'!Q15)</f>
        <v xml:space="preserve"> </v>
      </c>
      <c r="K9" s="57" t="str">
        <f>IF('NEO PE'!R15=0," ",'NEO PE'!R15)</f>
        <v xml:space="preserve"> </v>
      </c>
      <c r="L9" s="57" t="str">
        <f>IF('NEO PE'!S15=0," ",'NEO PE'!S15)</f>
        <v xml:space="preserve"> </v>
      </c>
      <c r="M9" s="57" t="str">
        <f>IF('NEO PE'!T15=0," ",'NEO PE'!T15)</f>
        <v xml:space="preserve"> </v>
      </c>
      <c r="N9" s="57" t="str">
        <f>IF('NEO PE'!U15=0," ",'NEO PE'!U15)</f>
        <v xml:space="preserve"> </v>
      </c>
      <c r="O9" s="57" t="str">
        <f>IF('NEO PE'!V15=0," ",'NEO PE'!V15)</f>
        <v xml:space="preserve"> </v>
      </c>
      <c r="P9" s="57" t="str">
        <f>IF('NEO PE'!W15=0," ",'NEO PE'!W15)</f>
        <v xml:space="preserve"> </v>
      </c>
      <c r="Q9" s="57" t="str">
        <f>IF('NEO PE'!X15=0," ",'NEO PE'!X15)</f>
        <v xml:space="preserve"> </v>
      </c>
      <c r="R9" s="57" t="str">
        <f>IF('NEO PE'!Y15=0," ",'NEO PE'!Y15)</f>
        <v xml:space="preserve"> </v>
      </c>
      <c r="S9" s="57" t="str">
        <f>IF('NEO PE'!Z15=0," ",'NEO PE'!Z15)</f>
        <v xml:space="preserve"> </v>
      </c>
      <c r="T9" s="57" t="str">
        <f>IF('NEO PE'!AA15=0," ",'NEO PE'!AA15)</f>
        <v xml:space="preserve"> </v>
      </c>
      <c r="U9" s="462" t="str">
        <f>IF('NEO PE'!AB15=0," ",'NEO PE'!AB15)</f>
        <v xml:space="preserve"> </v>
      </c>
      <c r="V9" s="463">
        <f t="shared" ref="V9:V25" si="1">SUM(C9:U9)</f>
        <v>0</v>
      </c>
      <c r="W9" s="59">
        <f>V9*'NEO PE'!G15</f>
        <v>0</v>
      </c>
      <c r="X9" s="47">
        <f>V9*'NEO PE'!BE15</f>
        <v>0</v>
      </c>
    </row>
    <row r="10" spans="1:24" ht="23.25" customHeight="1">
      <c r="A10" s="866" t="str">
        <f>'NEO PE'!C16</f>
        <v>NEO-9PE</v>
      </c>
      <c r="B10" s="879">
        <f>'NEO PE'!G16</f>
        <v>4</v>
      </c>
      <c r="C10" s="57" t="str">
        <f>IF('NEO PE'!J16=0," ",'NEO PE'!J16)</f>
        <v xml:space="preserve"> </v>
      </c>
      <c r="D10" s="57" t="str">
        <f>IF('NEO PE'!K16=0," ",'NEO PE'!K16)</f>
        <v xml:space="preserve"> </v>
      </c>
      <c r="E10" s="57" t="str">
        <f>IF('NEO PE'!L16=0," ",'NEO PE'!L16)</f>
        <v xml:space="preserve"> </v>
      </c>
      <c r="F10" s="57" t="str">
        <f>IF('NEO PE'!M16=0," ",'NEO PE'!M16)</f>
        <v xml:space="preserve"> </v>
      </c>
      <c r="G10" s="57" t="str">
        <f>IF('NEO PE'!N16=0," ",'NEO PE'!N16)</f>
        <v xml:space="preserve"> </v>
      </c>
      <c r="H10" s="57" t="str">
        <f>IF('NEO PE'!O16=0," ",'NEO PE'!O16)</f>
        <v xml:space="preserve"> </v>
      </c>
      <c r="I10" s="57" t="str">
        <f>IF('NEO PE'!P16=0," ",'NEO PE'!P16)</f>
        <v xml:space="preserve"> </v>
      </c>
      <c r="J10" s="57" t="str">
        <f>IF('NEO PE'!Q16=0," ",'NEO PE'!Q16)</f>
        <v xml:space="preserve"> </v>
      </c>
      <c r="K10" s="57" t="str">
        <f>IF('NEO PE'!R16=0," ",'NEO PE'!R16)</f>
        <v xml:space="preserve"> </v>
      </c>
      <c r="L10" s="57" t="str">
        <f>IF('NEO PE'!S16=0," ",'NEO PE'!S16)</f>
        <v xml:space="preserve"> </v>
      </c>
      <c r="M10" s="57" t="str">
        <f>IF('NEO PE'!T16=0," ",'NEO PE'!T16)</f>
        <v xml:space="preserve"> </v>
      </c>
      <c r="N10" s="57" t="str">
        <f>IF('NEO PE'!U16=0," ",'NEO PE'!U16)</f>
        <v xml:space="preserve"> </v>
      </c>
      <c r="O10" s="57" t="str">
        <f>IF('NEO PE'!V16=0," ",'NEO PE'!V16)</f>
        <v xml:space="preserve"> </v>
      </c>
      <c r="P10" s="57" t="str">
        <f>IF('NEO PE'!W16=0," ",'NEO PE'!W16)</f>
        <v xml:space="preserve"> </v>
      </c>
      <c r="Q10" s="57" t="str">
        <f>IF('NEO PE'!X16=0," ",'NEO PE'!X16)</f>
        <v xml:space="preserve"> </v>
      </c>
      <c r="R10" s="57" t="str">
        <f>IF('NEO PE'!Y16=0," ",'NEO PE'!Y16)</f>
        <v xml:space="preserve"> </v>
      </c>
      <c r="S10" s="57" t="str">
        <f>IF('NEO PE'!Z16=0," ",'NEO PE'!Z16)</f>
        <v xml:space="preserve"> </v>
      </c>
      <c r="T10" s="57" t="str">
        <f>IF('NEO PE'!AA16=0," ",'NEO PE'!AA16)</f>
        <v xml:space="preserve"> </v>
      </c>
      <c r="U10" s="462" t="str">
        <f>IF('NEO PE'!AB16=0," ",'NEO PE'!AB16)</f>
        <v xml:space="preserve"> </v>
      </c>
      <c r="V10" s="463">
        <f t="shared" si="1"/>
        <v>0</v>
      </c>
      <c r="W10" s="59">
        <f>V10*'NEO PE'!G16</f>
        <v>0</v>
      </c>
      <c r="X10" s="47">
        <f>V10*'NEO PE'!BE16</f>
        <v>0</v>
      </c>
    </row>
    <row r="11" spans="1:24" ht="23.25" customHeight="1">
      <c r="A11" s="866" t="str">
        <f>'NEO PE'!C17</f>
        <v>NEO-10PE</v>
      </c>
      <c r="B11" s="879">
        <f>'NEO PE'!G17</f>
        <v>4</v>
      </c>
      <c r="C11" s="57" t="str">
        <f>IF('NEO PE'!J17=0," ",'NEO PE'!J17)</f>
        <v xml:space="preserve"> </v>
      </c>
      <c r="D11" s="57" t="str">
        <f>IF('NEO PE'!K17=0," ",'NEO PE'!K17)</f>
        <v xml:space="preserve"> </v>
      </c>
      <c r="E11" s="57" t="str">
        <f>IF('NEO PE'!L17=0," ",'NEO PE'!L17)</f>
        <v xml:space="preserve"> </v>
      </c>
      <c r="F11" s="57" t="str">
        <f>IF('NEO PE'!M17=0," ",'NEO PE'!M17)</f>
        <v xml:space="preserve"> </v>
      </c>
      <c r="G11" s="57" t="str">
        <f>IF('NEO PE'!N17=0," ",'NEO PE'!N17)</f>
        <v xml:space="preserve"> </v>
      </c>
      <c r="H11" s="57" t="str">
        <f>IF('NEO PE'!O17=0," ",'NEO PE'!O17)</f>
        <v xml:space="preserve"> </v>
      </c>
      <c r="I11" s="57" t="str">
        <f>IF('NEO PE'!P17=0," ",'NEO PE'!P17)</f>
        <v xml:space="preserve"> </v>
      </c>
      <c r="J11" s="57" t="str">
        <f>IF('NEO PE'!Q17=0," ",'NEO PE'!Q17)</f>
        <v xml:space="preserve"> </v>
      </c>
      <c r="K11" s="57" t="str">
        <f>IF('NEO PE'!R17=0," ",'NEO PE'!R17)</f>
        <v xml:space="preserve"> </v>
      </c>
      <c r="L11" s="57" t="str">
        <f>IF('NEO PE'!S17=0," ",'NEO PE'!S17)</f>
        <v xml:space="preserve"> </v>
      </c>
      <c r="M11" s="57" t="str">
        <f>IF('NEO PE'!T17=0," ",'NEO PE'!T17)</f>
        <v xml:space="preserve"> </v>
      </c>
      <c r="N11" s="57" t="str">
        <f>IF('NEO PE'!U17=0," ",'NEO PE'!U17)</f>
        <v xml:space="preserve"> </v>
      </c>
      <c r="O11" s="57" t="str">
        <f>IF('NEO PE'!V17=0," ",'NEO PE'!V17)</f>
        <v xml:space="preserve"> </v>
      </c>
      <c r="P11" s="57" t="str">
        <f>IF('NEO PE'!W17=0," ",'NEO PE'!W17)</f>
        <v xml:space="preserve"> </v>
      </c>
      <c r="Q11" s="57" t="str">
        <f>IF('NEO PE'!X17=0," ",'NEO PE'!X17)</f>
        <v xml:space="preserve"> </v>
      </c>
      <c r="R11" s="57" t="str">
        <f>IF('NEO PE'!Y17=0," ",'NEO PE'!Y17)</f>
        <v xml:space="preserve"> </v>
      </c>
      <c r="S11" s="57" t="str">
        <f>IF('NEO PE'!Z17=0," ",'NEO PE'!Z17)</f>
        <v xml:space="preserve"> </v>
      </c>
      <c r="T11" s="57" t="str">
        <f>IF('NEO PE'!AA17=0," ",'NEO PE'!AA17)</f>
        <v xml:space="preserve"> </v>
      </c>
      <c r="U11" s="462" t="str">
        <f>IF('NEO PE'!AB17=0," ",'NEO PE'!AB17)</f>
        <v xml:space="preserve"> </v>
      </c>
      <c r="V11" s="463">
        <f t="shared" si="1"/>
        <v>0</v>
      </c>
      <c r="W11" s="59">
        <f>V11*'NEO PE'!G17</f>
        <v>0</v>
      </c>
      <c r="X11" s="47">
        <f>V11*'NEO PE'!BE17</f>
        <v>0</v>
      </c>
    </row>
    <row r="12" spans="1:24" ht="23.25" customHeight="1">
      <c r="A12" s="866" t="str">
        <f>'NEO PE'!C18</f>
        <v>NEO-11PE</v>
      </c>
      <c r="B12" s="879">
        <f>'NEO PE'!G18</f>
        <v>4</v>
      </c>
      <c r="C12" s="57" t="str">
        <f>IF('NEO PE'!J18=0," ",'NEO PE'!J18)</f>
        <v xml:space="preserve"> </v>
      </c>
      <c r="D12" s="57" t="str">
        <f>IF('NEO PE'!K18=0," ",'NEO PE'!K18)</f>
        <v xml:space="preserve"> </v>
      </c>
      <c r="E12" s="57" t="str">
        <f>IF('NEO PE'!L18=0," ",'NEO PE'!L18)</f>
        <v xml:space="preserve"> </v>
      </c>
      <c r="F12" s="57" t="str">
        <f>IF('NEO PE'!M18=0," ",'NEO PE'!M18)</f>
        <v xml:space="preserve"> </v>
      </c>
      <c r="G12" s="57" t="str">
        <f>IF('NEO PE'!N18=0," ",'NEO PE'!N18)</f>
        <v xml:space="preserve"> </v>
      </c>
      <c r="H12" s="57" t="str">
        <f>IF('NEO PE'!O18=0," ",'NEO PE'!O18)</f>
        <v xml:space="preserve"> </v>
      </c>
      <c r="I12" s="57" t="str">
        <f>IF('NEO PE'!P18=0," ",'NEO PE'!P18)</f>
        <v xml:space="preserve"> </v>
      </c>
      <c r="J12" s="57" t="str">
        <f>IF('NEO PE'!Q18=0," ",'NEO PE'!Q18)</f>
        <v xml:space="preserve"> </v>
      </c>
      <c r="K12" s="57" t="str">
        <f>IF('NEO PE'!R18=0," ",'NEO PE'!R18)</f>
        <v xml:space="preserve"> </v>
      </c>
      <c r="L12" s="57" t="str">
        <f>IF('NEO PE'!S18=0," ",'NEO PE'!S18)</f>
        <v xml:space="preserve"> </v>
      </c>
      <c r="M12" s="57" t="str">
        <f>IF('NEO PE'!T18=0," ",'NEO PE'!T18)</f>
        <v xml:space="preserve"> </v>
      </c>
      <c r="N12" s="57" t="str">
        <f>IF('NEO PE'!U18=0," ",'NEO PE'!U18)</f>
        <v xml:space="preserve"> </v>
      </c>
      <c r="O12" s="57" t="str">
        <f>IF('NEO PE'!V18=0," ",'NEO PE'!V18)</f>
        <v xml:space="preserve"> </v>
      </c>
      <c r="P12" s="57" t="str">
        <f>IF('NEO PE'!W18=0," ",'NEO PE'!W18)</f>
        <v xml:space="preserve"> </v>
      </c>
      <c r="Q12" s="57" t="str">
        <f>IF('NEO PE'!X18=0," ",'NEO PE'!X18)</f>
        <v xml:space="preserve"> </v>
      </c>
      <c r="R12" s="57" t="str">
        <f>IF('NEO PE'!Y18=0," ",'NEO PE'!Y18)</f>
        <v xml:space="preserve"> </v>
      </c>
      <c r="S12" s="57" t="str">
        <f>IF('NEO PE'!Z18=0," ",'NEO PE'!Z18)</f>
        <v xml:space="preserve"> </v>
      </c>
      <c r="T12" s="57" t="str">
        <f>IF('NEO PE'!AA18=0," ",'NEO PE'!AA18)</f>
        <v xml:space="preserve"> </v>
      </c>
      <c r="U12" s="462" t="str">
        <f>IF('NEO PE'!AB18=0," ",'NEO PE'!AB18)</f>
        <v xml:space="preserve"> </v>
      </c>
      <c r="V12" s="463">
        <f t="shared" si="1"/>
        <v>0</v>
      </c>
      <c r="W12" s="59">
        <f>V12*'NEO PE'!G18</f>
        <v>0</v>
      </c>
      <c r="X12" s="47">
        <f>V12*'NEO PE'!BE18</f>
        <v>0</v>
      </c>
    </row>
    <row r="13" spans="1:24" ht="23.25" customHeight="1">
      <c r="A13" s="866" t="str">
        <f>'NEO PE'!C19</f>
        <v>NEO-12PE</v>
      </c>
      <c r="B13" s="879">
        <f>'NEO PE'!G19</f>
        <v>8</v>
      </c>
      <c r="C13" s="57" t="str">
        <f>IF('NEO PE'!J19=0," ",'NEO PE'!J19)</f>
        <v xml:space="preserve"> </v>
      </c>
      <c r="D13" s="57" t="str">
        <f>IF('NEO PE'!K19=0," ",'NEO PE'!K19)</f>
        <v xml:space="preserve"> </v>
      </c>
      <c r="E13" s="57" t="str">
        <f>IF('NEO PE'!L19=0," ",'NEO PE'!L19)</f>
        <v xml:space="preserve"> </v>
      </c>
      <c r="F13" s="57" t="str">
        <f>IF('NEO PE'!M19=0," ",'NEO PE'!M19)</f>
        <v xml:space="preserve"> </v>
      </c>
      <c r="G13" s="57" t="str">
        <f>IF('NEO PE'!N19=0," ",'NEO PE'!N19)</f>
        <v xml:space="preserve"> </v>
      </c>
      <c r="H13" s="57" t="str">
        <f>IF('NEO PE'!O19=0," ",'NEO PE'!O19)</f>
        <v xml:space="preserve"> </v>
      </c>
      <c r="I13" s="57" t="str">
        <f>IF('NEO PE'!P19=0," ",'NEO PE'!P19)</f>
        <v xml:space="preserve"> </v>
      </c>
      <c r="J13" s="57" t="str">
        <f>IF('NEO PE'!Q19=0," ",'NEO PE'!Q19)</f>
        <v xml:space="preserve"> </v>
      </c>
      <c r="K13" s="57" t="str">
        <f>IF('NEO PE'!R19=0," ",'NEO PE'!R19)</f>
        <v xml:space="preserve"> </v>
      </c>
      <c r="L13" s="57" t="str">
        <f>IF('NEO PE'!S19=0," ",'NEO PE'!S19)</f>
        <v xml:space="preserve"> </v>
      </c>
      <c r="M13" s="57" t="str">
        <f>IF('NEO PE'!T19=0," ",'NEO PE'!T19)</f>
        <v xml:space="preserve"> </v>
      </c>
      <c r="N13" s="57" t="str">
        <f>IF('NEO PE'!U19=0," ",'NEO PE'!U19)</f>
        <v xml:space="preserve"> </v>
      </c>
      <c r="O13" s="57" t="str">
        <f>IF('NEO PE'!V19=0," ",'NEO PE'!V19)</f>
        <v xml:space="preserve"> </v>
      </c>
      <c r="P13" s="57" t="str">
        <f>IF('NEO PE'!W19=0," ",'NEO PE'!W19)</f>
        <v xml:space="preserve"> </v>
      </c>
      <c r="Q13" s="57" t="str">
        <f>IF('NEO PE'!X19=0," ",'NEO PE'!X19)</f>
        <v xml:space="preserve"> </v>
      </c>
      <c r="R13" s="57" t="str">
        <f>IF('NEO PE'!Y19=0," ",'NEO PE'!Y19)</f>
        <v xml:space="preserve"> </v>
      </c>
      <c r="S13" s="57" t="str">
        <f>IF('NEO PE'!Z19=0," ",'NEO PE'!Z19)</f>
        <v xml:space="preserve"> </v>
      </c>
      <c r="T13" s="57" t="str">
        <f>IF('NEO PE'!AA19=0," ",'NEO PE'!AA19)</f>
        <v xml:space="preserve"> </v>
      </c>
      <c r="U13" s="462" t="str">
        <f>IF('NEO PE'!AB19=0," ",'NEO PE'!AB19)</f>
        <v xml:space="preserve"> </v>
      </c>
      <c r="V13" s="463">
        <f t="shared" si="1"/>
        <v>0</v>
      </c>
      <c r="W13" s="59">
        <f>V13*'NEO PE'!G19</f>
        <v>0</v>
      </c>
      <c r="X13" s="47">
        <f>V13*'NEO PE'!BE19</f>
        <v>0</v>
      </c>
    </row>
    <row r="14" spans="1:24" ht="23.25" customHeight="1">
      <c r="A14" s="866" t="str">
        <f>'NEO PE'!C20</f>
        <v>NEO-14PE</v>
      </c>
      <c r="B14" s="879">
        <f>'NEO PE'!G20</f>
        <v>8</v>
      </c>
      <c r="C14" s="57" t="str">
        <f>IF('NEO PE'!J20=0," ",'NEO PE'!J20)</f>
        <v xml:space="preserve"> </v>
      </c>
      <c r="D14" s="57" t="str">
        <f>IF('NEO PE'!K20=0," ",'NEO PE'!K20)</f>
        <v xml:space="preserve"> </v>
      </c>
      <c r="E14" s="57" t="str">
        <f>IF('NEO PE'!L20=0," ",'NEO PE'!L20)</f>
        <v xml:space="preserve"> </v>
      </c>
      <c r="F14" s="57" t="str">
        <f>IF('NEO PE'!M20=0," ",'NEO PE'!M20)</f>
        <v xml:space="preserve"> </v>
      </c>
      <c r="G14" s="57" t="str">
        <f>IF('NEO PE'!N20=0," ",'NEO PE'!N20)</f>
        <v xml:space="preserve"> </v>
      </c>
      <c r="H14" s="57" t="str">
        <f>IF('NEO PE'!O20=0," ",'NEO PE'!O20)</f>
        <v xml:space="preserve"> </v>
      </c>
      <c r="I14" s="57" t="str">
        <f>IF('NEO PE'!P20=0," ",'NEO PE'!P20)</f>
        <v xml:space="preserve"> </v>
      </c>
      <c r="J14" s="57" t="str">
        <f>IF('NEO PE'!Q20=0," ",'NEO PE'!Q20)</f>
        <v xml:space="preserve"> </v>
      </c>
      <c r="K14" s="57" t="str">
        <f>IF('NEO PE'!R20=0," ",'NEO PE'!R20)</f>
        <v xml:space="preserve"> </v>
      </c>
      <c r="L14" s="57" t="str">
        <f>IF('NEO PE'!S20=0," ",'NEO PE'!S20)</f>
        <v xml:space="preserve"> </v>
      </c>
      <c r="M14" s="57" t="str">
        <f>IF('NEO PE'!T20=0," ",'NEO PE'!T20)</f>
        <v xml:space="preserve"> </v>
      </c>
      <c r="N14" s="57" t="str">
        <f>IF('NEO PE'!U20=0," ",'NEO PE'!U20)</f>
        <v xml:space="preserve"> </v>
      </c>
      <c r="O14" s="57" t="str">
        <f>IF('NEO PE'!V20=0," ",'NEO PE'!V20)</f>
        <v xml:space="preserve"> </v>
      </c>
      <c r="P14" s="57" t="str">
        <f>IF('NEO PE'!W20=0," ",'NEO PE'!W20)</f>
        <v xml:space="preserve"> </v>
      </c>
      <c r="Q14" s="57" t="str">
        <f>IF('NEO PE'!X20=0," ",'NEO PE'!X20)</f>
        <v xml:space="preserve"> </v>
      </c>
      <c r="R14" s="57" t="str">
        <f>IF('NEO PE'!Y20=0," ",'NEO PE'!Y20)</f>
        <v xml:space="preserve"> </v>
      </c>
      <c r="S14" s="57" t="str">
        <f>IF('NEO PE'!Z20=0," ",'NEO PE'!Z20)</f>
        <v xml:space="preserve"> </v>
      </c>
      <c r="T14" s="57" t="str">
        <f>IF('NEO PE'!AA20=0," ",'NEO PE'!AA20)</f>
        <v xml:space="preserve"> </v>
      </c>
      <c r="U14" s="462" t="str">
        <f>IF('NEO PE'!AB20=0," ",'NEO PE'!AB20)</f>
        <v xml:space="preserve"> </v>
      </c>
      <c r="V14" s="463">
        <f t="shared" si="1"/>
        <v>0</v>
      </c>
      <c r="W14" s="59">
        <f>V14*'NEO PE'!G20</f>
        <v>0</v>
      </c>
      <c r="X14" s="47">
        <f>V14*'NEO PE'!BE20</f>
        <v>0</v>
      </c>
    </row>
    <row r="15" spans="1:24" ht="23.25" customHeight="1">
      <c r="A15" s="866" t="str">
        <f>'NEO PE'!C21</f>
        <v>NEO-15PE</v>
      </c>
      <c r="B15" s="879">
        <f>'NEO PE'!G21</f>
        <v>8</v>
      </c>
      <c r="C15" s="57" t="str">
        <f>IF('NEO PE'!J21=0," ",'NEO PE'!J21)</f>
        <v xml:space="preserve"> </v>
      </c>
      <c r="D15" s="57" t="str">
        <f>IF('NEO PE'!K21=0," ",'NEO PE'!K21)</f>
        <v xml:space="preserve"> </v>
      </c>
      <c r="E15" s="57" t="str">
        <f>IF('NEO PE'!L21=0," ",'NEO PE'!L21)</f>
        <v xml:space="preserve"> </v>
      </c>
      <c r="F15" s="57" t="str">
        <f>IF('NEO PE'!M21=0," ",'NEO PE'!M21)</f>
        <v xml:space="preserve"> </v>
      </c>
      <c r="G15" s="57" t="str">
        <f>IF('NEO PE'!N21=0," ",'NEO PE'!N21)</f>
        <v xml:space="preserve"> </v>
      </c>
      <c r="H15" s="57" t="str">
        <f>IF('NEO PE'!O21=0," ",'NEO PE'!O21)</f>
        <v xml:space="preserve"> </v>
      </c>
      <c r="I15" s="57" t="str">
        <f>IF('NEO PE'!P21=0," ",'NEO PE'!P21)</f>
        <v xml:space="preserve"> </v>
      </c>
      <c r="J15" s="57" t="str">
        <f>IF('NEO PE'!Q21=0," ",'NEO PE'!Q21)</f>
        <v xml:space="preserve"> </v>
      </c>
      <c r="K15" s="57" t="str">
        <f>IF('NEO PE'!R21=0," ",'NEO PE'!R21)</f>
        <v xml:space="preserve"> </v>
      </c>
      <c r="L15" s="57" t="str">
        <f>IF('NEO PE'!S21=0," ",'NEO PE'!S21)</f>
        <v xml:space="preserve"> </v>
      </c>
      <c r="M15" s="57" t="str">
        <f>IF('NEO PE'!T21=0," ",'NEO PE'!T21)</f>
        <v xml:space="preserve"> </v>
      </c>
      <c r="N15" s="57" t="str">
        <f>IF('NEO PE'!U21=0," ",'NEO PE'!U21)</f>
        <v xml:space="preserve"> </v>
      </c>
      <c r="O15" s="57" t="str">
        <f>IF('NEO PE'!V21=0," ",'NEO PE'!V21)</f>
        <v xml:space="preserve"> </v>
      </c>
      <c r="P15" s="57" t="str">
        <f>IF('NEO PE'!W21=0," ",'NEO PE'!W21)</f>
        <v xml:space="preserve"> </v>
      </c>
      <c r="Q15" s="57" t="str">
        <f>IF('NEO PE'!X21=0," ",'NEO PE'!X21)</f>
        <v xml:space="preserve"> </v>
      </c>
      <c r="R15" s="57" t="str">
        <f>IF('NEO PE'!Y21=0," ",'NEO PE'!Y21)</f>
        <v xml:space="preserve"> </v>
      </c>
      <c r="S15" s="57" t="str">
        <f>IF('NEO PE'!Z21=0," ",'NEO PE'!Z21)</f>
        <v xml:space="preserve"> </v>
      </c>
      <c r="T15" s="57" t="str">
        <f>IF('NEO PE'!AA21=0," ",'NEO PE'!AA21)</f>
        <v xml:space="preserve"> </v>
      </c>
      <c r="U15" s="462" t="str">
        <f>IF('NEO PE'!AB21=0," ",'NEO PE'!AB21)</f>
        <v xml:space="preserve"> </v>
      </c>
      <c r="V15" s="463">
        <f t="shared" si="1"/>
        <v>0</v>
      </c>
      <c r="W15" s="59">
        <f>V15*'NEO PE'!G21</f>
        <v>0</v>
      </c>
      <c r="X15" s="47">
        <f>V15*'NEO PE'!BE21</f>
        <v>0</v>
      </c>
    </row>
    <row r="16" spans="1:24" ht="23.25" customHeight="1">
      <c r="A16" s="866" t="str">
        <f>'NEO PE'!C22</f>
        <v>NEO-16PE</v>
      </c>
      <c r="B16" s="879">
        <f>'NEO PE'!G22</f>
        <v>12</v>
      </c>
      <c r="C16" s="57" t="str">
        <f>IF('NEO PE'!J22=0," ",'NEO PE'!J22)</f>
        <v xml:space="preserve"> </v>
      </c>
      <c r="D16" s="57" t="str">
        <f>IF('NEO PE'!K22=0," ",'NEO PE'!K22)</f>
        <v xml:space="preserve"> </v>
      </c>
      <c r="E16" s="57" t="str">
        <f>IF('NEO PE'!L22=0," ",'NEO PE'!L22)</f>
        <v xml:space="preserve"> </v>
      </c>
      <c r="F16" s="57" t="str">
        <f>IF('NEO PE'!M22=0," ",'NEO PE'!M22)</f>
        <v xml:space="preserve"> </v>
      </c>
      <c r="G16" s="57" t="str">
        <f>IF('NEO PE'!N22=0," ",'NEO PE'!N22)</f>
        <v xml:space="preserve"> </v>
      </c>
      <c r="H16" s="57" t="str">
        <f>IF('NEO PE'!O22=0," ",'NEO PE'!O22)</f>
        <v xml:space="preserve"> </v>
      </c>
      <c r="I16" s="57" t="str">
        <f>IF('NEO PE'!P22=0," ",'NEO PE'!P22)</f>
        <v xml:space="preserve"> </v>
      </c>
      <c r="J16" s="57" t="str">
        <f>IF('NEO PE'!Q22=0," ",'NEO PE'!Q22)</f>
        <v xml:space="preserve"> </v>
      </c>
      <c r="K16" s="57" t="str">
        <f>IF('NEO PE'!R22=0," ",'NEO PE'!R22)</f>
        <v xml:space="preserve"> </v>
      </c>
      <c r="L16" s="57" t="str">
        <f>IF('NEO PE'!S22=0," ",'NEO PE'!S22)</f>
        <v xml:space="preserve"> </v>
      </c>
      <c r="M16" s="57" t="str">
        <f>IF('NEO PE'!T22=0," ",'NEO PE'!T22)</f>
        <v xml:space="preserve"> </v>
      </c>
      <c r="N16" s="57" t="str">
        <f>IF('NEO PE'!U22=0," ",'NEO PE'!U22)</f>
        <v xml:space="preserve"> </v>
      </c>
      <c r="O16" s="57" t="str">
        <f>IF('NEO PE'!V22=0," ",'NEO PE'!V22)</f>
        <v xml:space="preserve"> </v>
      </c>
      <c r="P16" s="57" t="str">
        <f>IF('NEO PE'!W22=0," ",'NEO PE'!W22)</f>
        <v xml:space="preserve"> </v>
      </c>
      <c r="Q16" s="57" t="str">
        <f>IF('NEO PE'!X22=0," ",'NEO PE'!X22)</f>
        <v xml:space="preserve"> </v>
      </c>
      <c r="R16" s="57" t="str">
        <f>IF('NEO PE'!Y22=0," ",'NEO PE'!Y22)</f>
        <v xml:space="preserve"> </v>
      </c>
      <c r="S16" s="57" t="str">
        <f>IF('NEO PE'!Z22=0," ",'NEO PE'!Z22)</f>
        <v xml:space="preserve"> </v>
      </c>
      <c r="T16" s="57" t="str">
        <f>IF('NEO PE'!AA22=0," ",'NEO PE'!AA22)</f>
        <v xml:space="preserve"> </v>
      </c>
      <c r="U16" s="462" t="str">
        <f>IF('NEO PE'!AB22=0," ",'NEO PE'!AB22)</f>
        <v xml:space="preserve"> </v>
      </c>
      <c r="V16" s="463">
        <f t="shared" si="1"/>
        <v>0</v>
      </c>
      <c r="W16" s="59">
        <f>V16*'NEO PE'!G22</f>
        <v>0</v>
      </c>
      <c r="X16" s="47">
        <f>V16*'NEO PE'!BE22</f>
        <v>0</v>
      </c>
    </row>
    <row r="17" spans="1:24" ht="23.25" customHeight="1">
      <c r="A17" s="866" t="str">
        <f>'NEO PE'!C23</f>
        <v>NEO-17PE</v>
      </c>
      <c r="B17" s="879">
        <f>'NEO PE'!G23</f>
        <v>16</v>
      </c>
      <c r="C17" s="57" t="str">
        <f>IF('NEO PE'!J23=0," ",'NEO PE'!J23)</f>
        <v xml:space="preserve"> </v>
      </c>
      <c r="D17" s="57" t="str">
        <f>IF('NEO PE'!K23=0," ",'NEO PE'!K23)</f>
        <v xml:space="preserve"> </v>
      </c>
      <c r="E17" s="57" t="str">
        <f>IF('NEO PE'!L23=0," ",'NEO PE'!L23)</f>
        <v xml:space="preserve"> </v>
      </c>
      <c r="F17" s="57" t="str">
        <f>IF('NEO PE'!M23=0," ",'NEO PE'!M23)</f>
        <v xml:space="preserve"> </v>
      </c>
      <c r="G17" s="57" t="str">
        <f>IF('NEO PE'!N23=0," ",'NEO PE'!N23)</f>
        <v xml:space="preserve"> </v>
      </c>
      <c r="H17" s="57" t="str">
        <f>IF('NEO PE'!O23=0," ",'NEO PE'!O23)</f>
        <v xml:space="preserve"> </v>
      </c>
      <c r="I17" s="57" t="str">
        <f>IF('NEO PE'!P23=0," ",'NEO PE'!P23)</f>
        <v xml:space="preserve"> </v>
      </c>
      <c r="J17" s="57" t="str">
        <f>IF('NEO PE'!Q23=0," ",'NEO PE'!Q23)</f>
        <v xml:space="preserve"> </v>
      </c>
      <c r="K17" s="57" t="str">
        <f>IF('NEO PE'!R23=0," ",'NEO PE'!R23)</f>
        <v xml:space="preserve"> </v>
      </c>
      <c r="L17" s="57" t="str">
        <f>IF('NEO PE'!S23=0," ",'NEO PE'!S23)</f>
        <v xml:space="preserve"> </v>
      </c>
      <c r="M17" s="57" t="str">
        <f>IF('NEO PE'!T23=0," ",'NEO PE'!T23)</f>
        <v xml:space="preserve"> </v>
      </c>
      <c r="N17" s="57" t="str">
        <f>IF('NEO PE'!U23=0," ",'NEO PE'!U23)</f>
        <v xml:space="preserve"> </v>
      </c>
      <c r="O17" s="57" t="str">
        <f>IF('NEO PE'!V23=0," ",'NEO PE'!V23)</f>
        <v xml:space="preserve"> </v>
      </c>
      <c r="P17" s="57" t="str">
        <f>IF('NEO PE'!W23=0," ",'NEO PE'!W23)</f>
        <v xml:space="preserve"> </v>
      </c>
      <c r="Q17" s="57" t="str">
        <f>IF('NEO PE'!X23=0," ",'NEO PE'!X23)</f>
        <v xml:space="preserve"> </v>
      </c>
      <c r="R17" s="57" t="str">
        <f>IF('NEO PE'!Y23=0," ",'NEO PE'!Y23)</f>
        <v xml:space="preserve"> </v>
      </c>
      <c r="S17" s="57" t="str">
        <f>IF('NEO PE'!Z23=0," ",'NEO PE'!Z23)</f>
        <v xml:space="preserve"> </v>
      </c>
      <c r="T17" s="57" t="str">
        <f>IF('NEO PE'!AA23=0," ",'NEO PE'!AA23)</f>
        <v xml:space="preserve"> </v>
      </c>
      <c r="U17" s="462" t="str">
        <f>IF('NEO PE'!AB23=0," ",'NEO PE'!AB23)</f>
        <v xml:space="preserve"> </v>
      </c>
      <c r="V17" s="463">
        <f t="shared" si="1"/>
        <v>0</v>
      </c>
      <c r="W17" s="59">
        <f>V17*'NEO PE'!G23</f>
        <v>0</v>
      </c>
      <c r="X17" s="47">
        <f>V17*'NEO PE'!BE23</f>
        <v>0</v>
      </c>
    </row>
    <row r="18" spans="1:24" ht="23.25" customHeight="1">
      <c r="A18" s="866" t="str">
        <f>'NEO PE'!C24</f>
        <v>NEO-24PE</v>
      </c>
      <c r="B18" s="879">
        <f>'NEO PE'!G24</f>
        <v>4</v>
      </c>
      <c r="C18" s="57" t="str">
        <f>IF('NEO PE'!J24=0," ",'NEO PE'!J24)</f>
        <v xml:space="preserve"> </v>
      </c>
      <c r="D18" s="57" t="str">
        <f>IF('NEO PE'!K24=0," ",'NEO PE'!K24)</f>
        <v xml:space="preserve"> </v>
      </c>
      <c r="E18" s="57" t="str">
        <f>IF('NEO PE'!L24=0," ",'NEO PE'!L24)</f>
        <v xml:space="preserve"> </v>
      </c>
      <c r="F18" s="57" t="str">
        <f>IF('NEO PE'!M24=0," ",'NEO PE'!M24)</f>
        <v xml:space="preserve"> </v>
      </c>
      <c r="G18" s="57" t="str">
        <f>IF('NEO PE'!N24=0," ",'NEO PE'!N24)</f>
        <v xml:space="preserve"> </v>
      </c>
      <c r="H18" s="57" t="str">
        <f>IF('NEO PE'!O24=0," ",'NEO PE'!O24)</f>
        <v xml:space="preserve"> </v>
      </c>
      <c r="I18" s="57" t="str">
        <f>IF('NEO PE'!P24=0," ",'NEO PE'!P24)</f>
        <v xml:space="preserve"> </v>
      </c>
      <c r="J18" s="57" t="str">
        <f>IF('NEO PE'!Q24=0," ",'NEO PE'!Q24)</f>
        <v xml:space="preserve"> </v>
      </c>
      <c r="K18" s="57" t="str">
        <f>IF('NEO PE'!R24=0," ",'NEO PE'!R24)</f>
        <v xml:space="preserve"> </v>
      </c>
      <c r="L18" s="57" t="str">
        <f>IF('NEO PE'!S24=0," ",'NEO PE'!S24)</f>
        <v xml:space="preserve"> </v>
      </c>
      <c r="M18" s="57" t="str">
        <f>IF('NEO PE'!T24=0," ",'NEO PE'!T24)</f>
        <v xml:space="preserve"> </v>
      </c>
      <c r="N18" s="57" t="str">
        <f>IF('NEO PE'!U24=0," ",'NEO PE'!U24)</f>
        <v xml:space="preserve"> </v>
      </c>
      <c r="O18" s="57" t="str">
        <f>IF('NEO PE'!V24=0," ",'NEO PE'!V24)</f>
        <v xml:space="preserve"> </v>
      </c>
      <c r="P18" s="57" t="str">
        <f>IF('NEO PE'!W24=0," ",'NEO PE'!W24)</f>
        <v xml:space="preserve"> </v>
      </c>
      <c r="Q18" s="57" t="str">
        <f>IF('NEO PE'!X24=0," ",'NEO PE'!X24)</f>
        <v xml:space="preserve"> </v>
      </c>
      <c r="R18" s="57" t="str">
        <f>IF('NEO PE'!Y24=0," ",'NEO PE'!Y24)</f>
        <v xml:space="preserve"> </v>
      </c>
      <c r="S18" s="57" t="str">
        <f>IF('NEO PE'!Z24=0," ",'NEO PE'!Z24)</f>
        <v xml:space="preserve"> </v>
      </c>
      <c r="T18" s="57" t="str">
        <f>IF('NEO PE'!AA24=0," ",'NEO PE'!AA24)</f>
        <v xml:space="preserve"> </v>
      </c>
      <c r="U18" s="462" t="str">
        <f>IF('NEO PE'!AB24=0," ",'NEO PE'!AB24)</f>
        <v xml:space="preserve"> </v>
      </c>
      <c r="V18" s="463">
        <f t="shared" si="1"/>
        <v>0</v>
      </c>
      <c r="W18" s="59">
        <f>V18*'NEO PE'!G24</f>
        <v>0</v>
      </c>
      <c r="X18" s="47">
        <f>V18*'NEO PE'!BE24</f>
        <v>0</v>
      </c>
    </row>
    <row r="19" spans="1:24" ht="23.25" customHeight="1">
      <c r="A19" s="866" t="str">
        <f>'NEO PE'!C25</f>
        <v>NEO-26PE</v>
      </c>
      <c r="B19" s="879">
        <f>'NEO PE'!G25</f>
        <v>6</v>
      </c>
      <c r="C19" s="57" t="str">
        <f>IF('NEO PE'!J25=0," ",'NEO PE'!J25)</f>
        <v xml:space="preserve"> </v>
      </c>
      <c r="D19" s="57" t="str">
        <f>IF('NEO PE'!K25=0," ",'NEO PE'!K25)</f>
        <v xml:space="preserve"> </v>
      </c>
      <c r="E19" s="57" t="str">
        <f>IF('NEO PE'!L25=0," ",'NEO PE'!L25)</f>
        <v xml:space="preserve"> </v>
      </c>
      <c r="F19" s="57" t="str">
        <f>IF('NEO PE'!M25=0," ",'NEO PE'!M25)</f>
        <v xml:space="preserve"> </v>
      </c>
      <c r="G19" s="57" t="str">
        <f>IF('NEO PE'!N25=0," ",'NEO PE'!N25)</f>
        <v xml:space="preserve"> </v>
      </c>
      <c r="H19" s="57" t="str">
        <f>IF('NEO PE'!O25=0," ",'NEO PE'!O25)</f>
        <v xml:space="preserve"> </v>
      </c>
      <c r="I19" s="57" t="str">
        <f>IF('NEO PE'!P25=0," ",'NEO PE'!P25)</f>
        <v xml:space="preserve"> </v>
      </c>
      <c r="J19" s="57" t="str">
        <f>IF('NEO PE'!Q25=0," ",'NEO PE'!Q25)</f>
        <v xml:space="preserve"> </v>
      </c>
      <c r="K19" s="57" t="str">
        <f>IF('NEO PE'!R25=0," ",'NEO PE'!R25)</f>
        <v xml:space="preserve"> </v>
      </c>
      <c r="L19" s="57" t="str">
        <f>IF('NEO PE'!S25=0," ",'NEO PE'!S25)</f>
        <v xml:space="preserve"> </v>
      </c>
      <c r="M19" s="57" t="str">
        <f>IF('NEO PE'!T25=0," ",'NEO PE'!T25)</f>
        <v xml:space="preserve"> </v>
      </c>
      <c r="N19" s="57" t="str">
        <f>IF('NEO PE'!U25=0," ",'NEO PE'!U25)</f>
        <v xml:space="preserve"> </v>
      </c>
      <c r="O19" s="57" t="str">
        <f>IF('NEO PE'!V25=0," ",'NEO PE'!V25)</f>
        <v xml:space="preserve"> </v>
      </c>
      <c r="P19" s="57" t="str">
        <f>IF('NEO PE'!W25=0," ",'NEO PE'!W25)</f>
        <v xml:space="preserve"> </v>
      </c>
      <c r="Q19" s="57" t="str">
        <f>IF('NEO PE'!X25=0," ",'NEO PE'!X25)</f>
        <v xml:space="preserve"> </v>
      </c>
      <c r="R19" s="57" t="str">
        <f>IF('NEO PE'!Y25=0," ",'NEO PE'!Y25)</f>
        <v xml:space="preserve"> </v>
      </c>
      <c r="S19" s="57" t="str">
        <f>IF('NEO PE'!Z25=0," ",'NEO PE'!Z25)</f>
        <v xml:space="preserve"> </v>
      </c>
      <c r="T19" s="57" t="str">
        <f>IF('NEO PE'!AA25=0," ",'NEO PE'!AA25)</f>
        <v xml:space="preserve"> </v>
      </c>
      <c r="U19" s="462" t="str">
        <f>IF('NEO PE'!AB25=0," ",'NEO PE'!AB25)</f>
        <v xml:space="preserve"> </v>
      </c>
      <c r="V19" s="463">
        <f t="shared" si="1"/>
        <v>0</v>
      </c>
      <c r="W19" s="59">
        <f>V19*'NEO PE'!G25</f>
        <v>0</v>
      </c>
      <c r="X19" s="47">
        <f>V19*'NEO PE'!BE25</f>
        <v>0</v>
      </c>
    </row>
    <row r="20" spans="1:24" ht="23.25" customHeight="1">
      <c r="A20" s="866" t="str">
        <f>'NEO PE'!C26</f>
        <v>NEO-28PE</v>
      </c>
      <c r="B20" s="879">
        <f>'NEO PE'!G26</f>
        <v>8</v>
      </c>
      <c r="C20" s="57" t="str">
        <f>IF('NEO PE'!J26=0," ",'NEO PE'!J26)</f>
        <v xml:space="preserve"> </v>
      </c>
      <c r="D20" s="57" t="str">
        <f>IF('NEO PE'!K26=0," ",'NEO PE'!K26)</f>
        <v xml:space="preserve"> </v>
      </c>
      <c r="E20" s="57" t="str">
        <f>IF('NEO PE'!L26=0," ",'NEO PE'!L26)</f>
        <v xml:space="preserve"> </v>
      </c>
      <c r="F20" s="57" t="str">
        <f>IF('NEO PE'!M26=0," ",'NEO PE'!M26)</f>
        <v xml:space="preserve"> </v>
      </c>
      <c r="G20" s="57" t="str">
        <f>IF('NEO PE'!N26=0," ",'NEO PE'!N26)</f>
        <v xml:space="preserve"> </v>
      </c>
      <c r="H20" s="57" t="str">
        <f>IF('NEO PE'!O26=0," ",'NEO PE'!O26)</f>
        <v xml:space="preserve"> </v>
      </c>
      <c r="I20" s="57" t="str">
        <f>IF('NEO PE'!P26=0," ",'NEO PE'!P26)</f>
        <v xml:space="preserve"> </v>
      </c>
      <c r="J20" s="57" t="str">
        <f>IF('NEO PE'!Q26=0," ",'NEO PE'!Q26)</f>
        <v xml:space="preserve"> </v>
      </c>
      <c r="K20" s="57" t="str">
        <f>IF('NEO PE'!R26=0," ",'NEO PE'!R26)</f>
        <v xml:space="preserve"> </v>
      </c>
      <c r="L20" s="57" t="str">
        <f>IF('NEO PE'!S26=0," ",'NEO PE'!S26)</f>
        <v xml:space="preserve"> </v>
      </c>
      <c r="M20" s="57" t="str">
        <f>IF('NEO PE'!T26=0," ",'NEO PE'!T26)</f>
        <v xml:space="preserve"> </v>
      </c>
      <c r="N20" s="57" t="str">
        <f>IF('NEO PE'!U26=0," ",'NEO PE'!U26)</f>
        <v xml:space="preserve"> </v>
      </c>
      <c r="O20" s="57" t="str">
        <f>IF('NEO PE'!V26=0," ",'NEO PE'!V26)</f>
        <v xml:space="preserve"> </v>
      </c>
      <c r="P20" s="57" t="str">
        <f>IF('NEO PE'!W26=0," ",'NEO PE'!W26)</f>
        <v xml:space="preserve"> </v>
      </c>
      <c r="Q20" s="57" t="str">
        <f>IF('NEO PE'!X26=0," ",'NEO PE'!X26)</f>
        <v xml:space="preserve"> </v>
      </c>
      <c r="R20" s="57" t="str">
        <f>IF('NEO PE'!Y26=0," ",'NEO PE'!Y26)</f>
        <v xml:space="preserve"> </v>
      </c>
      <c r="S20" s="57" t="str">
        <f>IF('NEO PE'!Z26=0," ",'NEO PE'!Z26)</f>
        <v xml:space="preserve"> </v>
      </c>
      <c r="T20" s="57" t="str">
        <f>IF('NEO PE'!AA26=0," ",'NEO PE'!AA26)</f>
        <v xml:space="preserve"> </v>
      </c>
      <c r="U20" s="462" t="str">
        <f>IF('NEO PE'!AB26=0," ",'NEO PE'!AB26)</f>
        <v xml:space="preserve"> </v>
      </c>
      <c r="V20" s="463">
        <f t="shared" si="1"/>
        <v>0</v>
      </c>
      <c r="W20" s="59">
        <f>V20*'NEO PE'!G26</f>
        <v>0</v>
      </c>
      <c r="X20" s="47">
        <f>V20*'NEO PE'!BE26</f>
        <v>0</v>
      </c>
    </row>
    <row r="21" spans="1:24" ht="23.25" customHeight="1">
      <c r="A21" s="866" t="str">
        <f>'NEO PE'!C27</f>
        <v>NEO-30PE</v>
      </c>
      <c r="B21" s="879">
        <f>'NEO PE'!G27</f>
        <v>8</v>
      </c>
      <c r="C21" s="57" t="str">
        <f>IF('NEO PE'!J27=0," ",'NEO PE'!J27)</f>
        <v xml:space="preserve"> </v>
      </c>
      <c r="D21" s="57" t="str">
        <f>IF('NEO PE'!K27=0," ",'NEO PE'!K27)</f>
        <v xml:space="preserve"> </v>
      </c>
      <c r="E21" s="57" t="str">
        <f>IF('NEO PE'!L27=0," ",'NEO PE'!L27)</f>
        <v xml:space="preserve"> </v>
      </c>
      <c r="F21" s="57" t="str">
        <f>IF('NEO PE'!M27=0," ",'NEO PE'!M27)</f>
        <v xml:space="preserve"> </v>
      </c>
      <c r="G21" s="57" t="str">
        <f>IF('NEO PE'!N27=0," ",'NEO PE'!N27)</f>
        <v xml:space="preserve"> </v>
      </c>
      <c r="H21" s="57" t="str">
        <f>IF('NEO PE'!O27=0," ",'NEO PE'!O27)</f>
        <v xml:space="preserve"> </v>
      </c>
      <c r="I21" s="57" t="str">
        <f>IF('NEO PE'!P27=0," ",'NEO PE'!P27)</f>
        <v xml:space="preserve"> </v>
      </c>
      <c r="J21" s="57" t="str">
        <f>IF('NEO PE'!Q27=0," ",'NEO PE'!Q27)</f>
        <v xml:space="preserve"> </v>
      </c>
      <c r="K21" s="57" t="str">
        <f>IF('NEO PE'!R27=0," ",'NEO PE'!R27)</f>
        <v xml:space="preserve"> </v>
      </c>
      <c r="L21" s="57" t="str">
        <f>IF('NEO PE'!S27=0," ",'NEO PE'!S27)</f>
        <v xml:space="preserve"> </v>
      </c>
      <c r="M21" s="57" t="str">
        <f>IF('NEO PE'!T27=0," ",'NEO PE'!T27)</f>
        <v xml:space="preserve"> </v>
      </c>
      <c r="N21" s="57" t="str">
        <f>IF('NEO PE'!U27=0," ",'NEO PE'!U27)</f>
        <v xml:space="preserve"> </v>
      </c>
      <c r="O21" s="57" t="str">
        <f>IF('NEO PE'!V27=0," ",'NEO PE'!V27)</f>
        <v xml:space="preserve"> </v>
      </c>
      <c r="P21" s="57" t="str">
        <f>IF('NEO PE'!W27=0," ",'NEO PE'!W27)</f>
        <v xml:space="preserve"> </v>
      </c>
      <c r="Q21" s="57" t="str">
        <f>IF('NEO PE'!X27=0," ",'NEO PE'!X27)</f>
        <v xml:space="preserve"> </v>
      </c>
      <c r="R21" s="57" t="str">
        <f>IF('NEO PE'!Y27=0," ",'NEO PE'!Y27)</f>
        <v xml:space="preserve"> </v>
      </c>
      <c r="S21" s="57" t="str">
        <f>IF('NEO PE'!Z27=0," ",'NEO PE'!Z27)</f>
        <v xml:space="preserve"> </v>
      </c>
      <c r="T21" s="57" t="str">
        <f>IF('NEO PE'!AA27=0," ",'NEO PE'!AA27)</f>
        <v xml:space="preserve"> </v>
      </c>
      <c r="U21" s="462" t="str">
        <f>IF('NEO PE'!AB27=0," ",'NEO PE'!AB27)</f>
        <v xml:space="preserve"> </v>
      </c>
      <c r="V21" s="463">
        <f t="shared" si="1"/>
        <v>0</v>
      </c>
      <c r="W21" s="59">
        <f>V21*'NEO PE'!G27</f>
        <v>0</v>
      </c>
      <c r="X21" s="47">
        <f>V21*'NEO PE'!BE27</f>
        <v>0</v>
      </c>
    </row>
    <row r="22" spans="1:24" ht="23.25" customHeight="1">
      <c r="A22" s="866" t="str">
        <f>'NEO PE'!C28</f>
        <v>NEO-43PE</v>
      </c>
      <c r="B22" s="879">
        <f>'NEO PE'!G28</f>
        <v>12</v>
      </c>
      <c r="C22" s="57" t="str">
        <f>IF('NEO PE'!J28=0," ",'NEO PE'!J28)</f>
        <v xml:space="preserve"> </v>
      </c>
      <c r="D22" s="57" t="str">
        <f>IF('NEO PE'!K28=0," ",'NEO PE'!K28)</f>
        <v xml:space="preserve"> </v>
      </c>
      <c r="E22" s="57" t="str">
        <f>IF('NEO PE'!L28=0," ",'NEO PE'!L28)</f>
        <v xml:space="preserve"> </v>
      </c>
      <c r="F22" s="57" t="str">
        <f>IF('NEO PE'!M28=0," ",'NEO PE'!M28)</f>
        <v xml:space="preserve"> </v>
      </c>
      <c r="G22" s="57" t="str">
        <f>IF('NEO PE'!N28=0," ",'NEO PE'!N28)</f>
        <v xml:space="preserve"> </v>
      </c>
      <c r="H22" s="57" t="str">
        <f>IF('NEO PE'!O28=0," ",'NEO PE'!O28)</f>
        <v xml:space="preserve"> </v>
      </c>
      <c r="I22" s="57" t="str">
        <f>IF('NEO PE'!P28=0," ",'NEO PE'!P28)</f>
        <v xml:space="preserve"> </v>
      </c>
      <c r="J22" s="57" t="str">
        <f>IF('NEO PE'!Q28=0," ",'NEO PE'!Q28)</f>
        <v xml:space="preserve"> </v>
      </c>
      <c r="K22" s="57" t="str">
        <f>IF('NEO PE'!R28=0," ",'NEO PE'!R28)</f>
        <v xml:space="preserve"> </v>
      </c>
      <c r="L22" s="57" t="str">
        <f>IF('NEO PE'!S28=0," ",'NEO PE'!S28)</f>
        <v xml:space="preserve"> </v>
      </c>
      <c r="M22" s="57" t="str">
        <f>IF('NEO PE'!T28=0," ",'NEO PE'!T28)</f>
        <v xml:space="preserve"> </v>
      </c>
      <c r="N22" s="57" t="str">
        <f>IF('NEO PE'!U28=0," ",'NEO PE'!U28)</f>
        <v xml:space="preserve"> </v>
      </c>
      <c r="O22" s="57" t="str">
        <f>IF('NEO PE'!V28=0," ",'NEO PE'!V28)</f>
        <v xml:space="preserve"> </v>
      </c>
      <c r="P22" s="57" t="str">
        <f>IF('NEO PE'!W28=0," ",'NEO PE'!W28)</f>
        <v xml:space="preserve"> </v>
      </c>
      <c r="Q22" s="57" t="str">
        <f>IF('NEO PE'!X28=0," ",'NEO PE'!X28)</f>
        <v xml:space="preserve"> </v>
      </c>
      <c r="R22" s="57" t="str">
        <f>IF('NEO PE'!Y28=0," ",'NEO PE'!Y28)</f>
        <v xml:space="preserve"> </v>
      </c>
      <c r="S22" s="57" t="str">
        <f>IF('NEO PE'!Z28=0," ",'NEO PE'!Z28)</f>
        <v xml:space="preserve"> </v>
      </c>
      <c r="T22" s="57" t="str">
        <f>IF('NEO PE'!AA28=0," ",'NEO PE'!AA28)</f>
        <v xml:space="preserve"> </v>
      </c>
      <c r="U22" s="462" t="str">
        <f>IF('NEO PE'!AB28=0," ",'NEO PE'!AB28)</f>
        <v xml:space="preserve"> </v>
      </c>
      <c r="V22" s="463">
        <f t="shared" si="1"/>
        <v>0</v>
      </c>
      <c r="W22" s="59">
        <f>V22*'NEO PE'!G28</f>
        <v>0</v>
      </c>
      <c r="X22" s="47">
        <f>V22*'NEO PE'!BE28</f>
        <v>0</v>
      </c>
    </row>
    <row r="23" spans="1:24" ht="23.25" customHeight="1">
      <c r="A23" s="866" t="str">
        <f>'NEO PE'!C29</f>
        <v>NEO-44PE</v>
      </c>
      <c r="B23" s="879">
        <f>'NEO PE'!G29</f>
        <v>12</v>
      </c>
      <c r="C23" s="57" t="str">
        <f>IF('NEO PE'!J29=0," ",'NEO PE'!J29)</f>
        <v xml:space="preserve"> </v>
      </c>
      <c r="D23" s="57" t="str">
        <f>IF('NEO PE'!K29=0," ",'NEO PE'!K29)</f>
        <v xml:space="preserve"> </v>
      </c>
      <c r="E23" s="57" t="str">
        <f>IF('NEO PE'!L29=0," ",'NEO PE'!L29)</f>
        <v xml:space="preserve"> </v>
      </c>
      <c r="F23" s="57" t="str">
        <f>IF('NEO PE'!M29=0," ",'NEO PE'!M29)</f>
        <v xml:space="preserve"> </v>
      </c>
      <c r="G23" s="57" t="str">
        <f>IF('NEO PE'!N29=0," ",'NEO PE'!N29)</f>
        <v xml:space="preserve"> </v>
      </c>
      <c r="H23" s="57" t="str">
        <f>IF('NEO PE'!O29=0," ",'NEO PE'!O29)</f>
        <v xml:space="preserve"> </v>
      </c>
      <c r="I23" s="57" t="str">
        <f>IF('NEO PE'!P29=0," ",'NEO PE'!P29)</f>
        <v xml:space="preserve"> </v>
      </c>
      <c r="J23" s="57" t="str">
        <f>IF('NEO PE'!Q29=0," ",'NEO PE'!Q29)</f>
        <v xml:space="preserve"> </v>
      </c>
      <c r="K23" s="57" t="str">
        <f>IF('NEO PE'!R29=0," ",'NEO PE'!R29)</f>
        <v xml:space="preserve"> </v>
      </c>
      <c r="L23" s="57" t="str">
        <f>IF('NEO PE'!S29=0," ",'NEO PE'!S29)</f>
        <v xml:space="preserve"> </v>
      </c>
      <c r="M23" s="57" t="str">
        <f>IF('NEO PE'!T29=0," ",'NEO PE'!T29)</f>
        <v xml:space="preserve"> </v>
      </c>
      <c r="N23" s="57" t="str">
        <f>IF('NEO PE'!U29=0," ",'NEO PE'!U29)</f>
        <v xml:space="preserve"> </v>
      </c>
      <c r="O23" s="57" t="str">
        <f>IF('NEO PE'!V29=0," ",'NEO PE'!V29)</f>
        <v xml:space="preserve"> </v>
      </c>
      <c r="P23" s="57" t="str">
        <f>IF('NEO PE'!W29=0," ",'NEO PE'!W29)</f>
        <v xml:space="preserve"> </v>
      </c>
      <c r="Q23" s="57" t="str">
        <f>IF('NEO PE'!X29=0," ",'NEO PE'!X29)</f>
        <v xml:space="preserve"> </v>
      </c>
      <c r="R23" s="57" t="str">
        <f>IF('NEO PE'!Y29=0," ",'NEO PE'!Y29)</f>
        <v xml:space="preserve"> </v>
      </c>
      <c r="S23" s="57" t="str">
        <f>IF('NEO PE'!Z29=0," ",'NEO PE'!Z29)</f>
        <v xml:space="preserve"> </v>
      </c>
      <c r="T23" s="57" t="str">
        <f>IF('NEO PE'!AA29=0," ",'NEO PE'!AA29)</f>
        <v xml:space="preserve"> </v>
      </c>
      <c r="U23" s="462" t="str">
        <f>IF('NEO PE'!AB29=0," ",'NEO PE'!AB29)</f>
        <v xml:space="preserve"> </v>
      </c>
      <c r="V23" s="463">
        <f t="shared" si="1"/>
        <v>0</v>
      </c>
      <c r="W23" s="59">
        <f>V23*'NEO PE'!G29</f>
        <v>0</v>
      </c>
      <c r="X23" s="47">
        <f>V23*'NEO PE'!BE29</f>
        <v>0</v>
      </c>
    </row>
    <row r="24" spans="1:24" ht="23.25" customHeight="1">
      <c r="A24" s="866" t="str">
        <f>'NEO PE'!C30</f>
        <v>NEO-45PE</v>
      </c>
      <c r="B24" s="879">
        <f>'NEO PE'!G30</f>
        <v>8</v>
      </c>
      <c r="C24" s="57" t="str">
        <f>IF('NEO PE'!J30=0," ",'NEO PE'!J30)</f>
        <v xml:space="preserve"> </v>
      </c>
      <c r="D24" s="57" t="str">
        <f>IF('NEO PE'!K30=0," ",'NEO PE'!K30)</f>
        <v xml:space="preserve"> </v>
      </c>
      <c r="E24" s="57" t="str">
        <f>IF('NEO PE'!L30=0," ",'NEO PE'!L30)</f>
        <v xml:space="preserve"> </v>
      </c>
      <c r="F24" s="57" t="str">
        <f>IF('NEO PE'!M30=0," ",'NEO PE'!M30)</f>
        <v xml:space="preserve"> </v>
      </c>
      <c r="G24" s="57" t="str">
        <f>IF('NEO PE'!N30=0," ",'NEO PE'!N30)</f>
        <v xml:space="preserve"> </v>
      </c>
      <c r="H24" s="57" t="str">
        <f>IF('NEO PE'!O30=0," ",'NEO PE'!O30)</f>
        <v xml:space="preserve"> </v>
      </c>
      <c r="I24" s="57" t="str">
        <f>IF('NEO PE'!P30=0," ",'NEO PE'!P30)</f>
        <v xml:space="preserve"> </v>
      </c>
      <c r="J24" s="57" t="str">
        <f>IF('NEO PE'!Q30=0," ",'NEO PE'!Q30)</f>
        <v xml:space="preserve"> </v>
      </c>
      <c r="K24" s="57" t="str">
        <f>IF('NEO PE'!R30=0," ",'NEO PE'!R30)</f>
        <v xml:space="preserve"> </v>
      </c>
      <c r="L24" s="57" t="str">
        <f>IF('NEO PE'!S30=0," ",'NEO PE'!S30)</f>
        <v xml:space="preserve"> </v>
      </c>
      <c r="M24" s="57" t="str">
        <f>IF('NEO PE'!T30=0," ",'NEO PE'!T30)</f>
        <v xml:space="preserve"> </v>
      </c>
      <c r="N24" s="57" t="str">
        <f>IF('NEO PE'!U30=0," ",'NEO PE'!U30)</f>
        <v xml:space="preserve"> </v>
      </c>
      <c r="O24" s="57" t="str">
        <f>IF('NEO PE'!V30=0," ",'NEO PE'!V30)</f>
        <v xml:space="preserve"> </v>
      </c>
      <c r="P24" s="57" t="str">
        <f>IF('NEO PE'!W30=0," ",'NEO PE'!W30)</f>
        <v xml:space="preserve"> </v>
      </c>
      <c r="Q24" s="57" t="str">
        <f>IF('NEO PE'!X30=0," ",'NEO PE'!X30)</f>
        <v xml:space="preserve"> </v>
      </c>
      <c r="R24" s="57" t="str">
        <f>IF('NEO PE'!Y30=0," ",'NEO PE'!Y30)</f>
        <v xml:space="preserve"> </v>
      </c>
      <c r="S24" s="57" t="str">
        <f>IF('NEO PE'!Z30=0," ",'NEO PE'!Z30)</f>
        <v xml:space="preserve"> </v>
      </c>
      <c r="T24" s="57" t="str">
        <f>IF('NEO PE'!AA30=0," ",'NEO PE'!AA30)</f>
        <v xml:space="preserve"> </v>
      </c>
      <c r="U24" s="462" t="str">
        <f>IF('NEO PE'!AB30=0," ",'NEO PE'!AB30)</f>
        <v xml:space="preserve"> </v>
      </c>
      <c r="V24" s="463">
        <f t="shared" si="1"/>
        <v>0</v>
      </c>
      <c r="W24" s="59">
        <f>V24*'NEO PE'!G30</f>
        <v>0</v>
      </c>
      <c r="X24" s="47">
        <f>V24*'NEO PE'!BE30</f>
        <v>0</v>
      </c>
    </row>
    <row r="25" spans="1:24" ht="23.25" customHeight="1">
      <c r="A25" s="866" t="str">
        <f>'NEO PE'!C31</f>
        <v>NEO-46PE</v>
      </c>
      <c r="B25" s="879">
        <f>'NEO PE'!G31</f>
        <v>8</v>
      </c>
      <c r="C25" s="57" t="str">
        <f>IF('NEO PE'!J31=0," ",'NEO PE'!J31)</f>
        <v xml:space="preserve"> </v>
      </c>
      <c r="D25" s="57" t="str">
        <f>IF('NEO PE'!K31=0," ",'NEO PE'!K31)</f>
        <v xml:space="preserve"> </v>
      </c>
      <c r="E25" s="57" t="str">
        <f>IF('NEO PE'!L31=0," ",'NEO PE'!L31)</f>
        <v xml:space="preserve"> </v>
      </c>
      <c r="F25" s="57" t="str">
        <f>IF('NEO PE'!M31=0," ",'NEO PE'!M31)</f>
        <v xml:space="preserve"> </v>
      </c>
      <c r="G25" s="57" t="str">
        <f>IF('NEO PE'!N31=0," ",'NEO PE'!N31)</f>
        <v xml:space="preserve"> </v>
      </c>
      <c r="H25" s="57" t="str">
        <f>IF('NEO PE'!O31=0," ",'NEO PE'!O31)</f>
        <v xml:space="preserve"> </v>
      </c>
      <c r="I25" s="57" t="str">
        <f>IF('NEO PE'!P31=0," ",'NEO PE'!P31)</f>
        <v xml:space="preserve"> </v>
      </c>
      <c r="J25" s="57" t="str">
        <f>IF('NEO PE'!Q31=0," ",'NEO PE'!Q31)</f>
        <v xml:space="preserve"> </v>
      </c>
      <c r="K25" s="57" t="str">
        <f>IF('NEO PE'!R31=0," ",'NEO PE'!R31)</f>
        <v xml:space="preserve"> </v>
      </c>
      <c r="L25" s="57" t="str">
        <f>IF('NEO PE'!S31=0," ",'NEO PE'!S31)</f>
        <v xml:space="preserve"> </v>
      </c>
      <c r="M25" s="57" t="str">
        <f>IF('NEO PE'!T31=0," ",'NEO PE'!T31)</f>
        <v xml:space="preserve"> </v>
      </c>
      <c r="N25" s="57" t="str">
        <f>IF('NEO PE'!U31=0," ",'NEO PE'!U31)</f>
        <v xml:space="preserve"> </v>
      </c>
      <c r="O25" s="57" t="str">
        <f>IF('NEO PE'!V31=0," ",'NEO PE'!V31)</f>
        <v xml:space="preserve"> </v>
      </c>
      <c r="P25" s="57" t="str">
        <f>IF('NEO PE'!W31=0," ",'NEO PE'!W31)</f>
        <v xml:space="preserve"> </v>
      </c>
      <c r="Q25" s="57" t="str">
        <f>IF('NEO PE'!X31=0," ",'NEO PE'!X31)</f>
        <v xml:space="preserve"> </v>
      </c>
      <c r="R25" s="57" t="str">
        <f>IF('NEO PE'!Y31=0," ",'NEO PE'!Y31)</f>
        <v xml:space="preserve"> </v>
      </c>
      <c r="S25" s="57" t="str">
        <f>IF('NEO PE'!Z31=0," ",'NEO PE'!Z31)</f>
        <v xml:space="preserve"> </v>
      </c>
      <c r="T25" s="57" t="str">
        <f>IF('NEO PE'!AA31=0," ",'NEO PE'!AA31)</f>
        <v xml:space="preserve"> </v>
      </c>
      <c r="U25" s="462" t="str">
        <f>IF('NEO PE'!AB31=0," ",'NEO PE'!AB31)</f>
        <v xml:space="preserve"> </v>
      </c>
      <c r="V25" s="463">
        <f t="shared" si="1"/>
        <v>0</v>
      </c>
      <c r="W25" s="59">
        <f>V25*'NEO PE'!G31</f>
        <v>0</v>
      </c>
      <c r="X25" s="47">
        <f>V25*'NEO PE'!BE31</f>
        <v>0</v>
      </c>
    </row>
    <row r="26" spans="1:24" ht="23.25" customHeight="1">
      <c r="A26" s="866" t="str">
        <f>'NEO PE'!C32</f>
        <v>NEO-47PE</v>
      </c>
      <c r="B26" s="879">
        <f>'NEO PE'!G32</f>
        <v>8</v>
      </c>
      <c r="C26" s="57" t="str">
        <f>IF('NEO PE'!J32=0," ",'NEO PE'!J32)</f>
        <v xml:space="preserve"> </v>
      </c>
      <c r="D26" s="57" t="str">
        <f>IF('NEO PE'!K32=0," ",'NEO PE'!K32)</f>
        <v xml:space="preserve"> </v>
      </c>
      <c r="E26" s="57" t="str">
        <f>IF('NEO PE'!L32=0," ",'NEO PE'!L32)</f>
        <v xml:space="preserve"> </v>
      </c>
      <c r="F26" s="57" t="str">
        <f>IF('NEO PE'!M32=0," ",'NEO PE'!M32)</f>
        <v xml:space="preserve"> </v>
      </c>
      <c r="G26" s="57" t="str">
        <f>IF('NEO PE'!N32=0," ",'NEO PE'!N32)</f>
        <v xml:space="preserve"> </v>
      </c>
      <c r="H26" s="57" t="str">
        <f>IF('NEO PE'!O32=0," ",'NEO PE'!O32)</f>
        <v xml:space="preserve"> </v>
      </c>
      <c r="I26" s="57" t="str">
        <f>IF('NEO PE'!P32=0," ",'NEO PE'!P32)</f>
        <v xml:space="preserve"> </v>
      </c>
      <c r="J26" s="57" t="str">
        <f>IF('NEO PE'!Q32=0," ",'NEO PE'!Q32)</f>
        <v xml:space="preserve"> </v>
      </c>
      <c r="K26" s="57" t="str">
        <f>IF('NEO PE'!R32=0," ",'NEO PE'!R32)</f>
        <v xml:space="preserve"> </v>
      </c>
      <c r="L26" s="57" t="str">
        <f>IF('NEO PE'!S32=0," ",'NEO PE'!S32)</f>
        <v xml:space="preserve"> </v>
      </c>
      <c r="M26" s="57" t="str">
        <f>IF('NEO PE'!T32=0," ",'NEO PE'!T32)</f>
        <v xml:space="preserve"> </v>
      </c>
      <c r="N26" s="57" t="str">
        <f>IF('NEO PE'!U32=0," ",'NEO PE'!U32)</f>
        <v xml:space="preserve"> </v>
      </c>
      <c r="O26" s="57" t="str">
        <f>IF('NEO PE'!V32=0," ",'NEO PE'!V32)</f>
        <v xml:space="preserve"> </v>
      </c>
      <c r="P26" s="57" t="str">
        <f>IF('NEO PE'!W32=0," ",'NEO PE'!W32)</f>
        <v xml:space="preserve"> </v>
      </c>
      <c r="Q26" s="57" t="str">
        <f>IF('NEO PE'!X32=0," ",'NEO PE'!X32)</f>
        <v xml:space="preserve"> </v>
      </c>
      <c r="R26" s="57" t="str">
        <f>IF('NEO PE'!Y32=0," ",'NEO PE'!Y32)</f>
        <v xml:space="preserve"> </v>
      </c>
      <c r="S26" s="57" t="str">
        <f>IF('NEO PE'!Z32=0," ",'NEO PE'!Z32)</f>
        <v xml:space="preserve"> </v>
      </c>
      <c r="T26" s="57" t="str">
        <f>IF('NEO PE'!AA32=0," ",'NEO PE'!AA32)</f>
        <v xml:space="preserve"> </v>
      </c>
      <c r="U26" s="462" t="str">
        <f>IF('NEO PE'!AB32=0," ",'NEO PE'!AB32)</f>
        <v xml:space="preserve"> </v>
      </c>
      <c r="V26" s="463">
        <f>SUM(C26:U26)</f>
        <v>0</v>
      </c>
      <c r="W26" s="59">
        <f>V26*'NEO PE'!G32</f>
        <v>0</v>
      </c>
      <c r="X26" s="47">
        <f>V26*'NEO PE'!BE32</f>
        <v>0</v>
      </c>
    </row>
    <row r="27" spans="1:24" ht="23.25" customHeight="1">
      <c r="A27" s="866" t="str">
        <f>'NEO PE'!C11</f>
        <v>DCJ-PE</v>
      </c>
      <c r="B27" s="879">
        <f>'NEO PE'!G11</f>
        <v>6</v>
      </c>
      <c r="C27" s="57" t="str">
        <f>IF('NEO PE'!J11=0," ",'NEO PE'!J11)</f>
        <v xml:space="preserve"> </v>
      </c>
      <c r="D27" s="57" t="str">
        <f>IF('NEO PE'!K11=0," ",'NEO PE'!K11)</f>
        <v xml:space="preserve"> </v>
      </c>
      <c r="E27" s="57" t="str">
        <f>IF('NEO PE'!L11=0," ",'NEO PE'!L11)</f>
        <v xml:space="preserve"> </v>
      </c>
      <c r="F27" s="57" t="str">
        <f>IF('NEO PE'!M11=0," ",'NEO PE'!M11)</f>
        <v xml:space="preserve"> </v>
      </c>
      <c r="G27" s="57" t="str">
        <f>IF('NEO PE'!N11=0," ",'NEO PE'!N11)</f>
        <v xml:space="preserve"> </v>
      </c>
      <c r="H27" s="57" t="str">
        <f>IF('NEO PE'!O11=0," ",'NEO PE'!O11)</f>
        <v xml:space="preserve"> </v>
      </c>
      <c r="I27" s="57" t="str">
        <f>IF('NEO PE'!P11=0," ",'NEO PE'!P11)</f>
        <v xml:space="preserve"> </v>
      </c>
      <c r="J27" s="57" t="str">
        <f>IF('NEO PE'!Q11=0," ",'NEO PE'!Q11)</f>
        <v xml:space="preserve"> </v>
      </c>
      <c r="K27" s="57" t="str">
        <f>IF('NEO PE'!R11=0," ",'NEO PE'!R11)</f>
        <v xml:space="preserve"> </v>
      </c>
      <c r="L27" s="57" t="str">
        <f>IF('NEO PE'!S11=0," ",'NEO PE'!S11)</f>
        <v xml:space="preserve"> </v>
      </c>
      <c r="M27" s="57" t="str">
        <f>IF('NEO PE'!T11=0," ",'NEO PE'!T11)</f>
        <v xml:space="preserve"> </v>
      </c>
      <c r="N27" s="57" t="str">
        <f>IF('NEO PE'!U11=0," ",'NEO PE'!U11)</f>
        <v xml:space="preserve"> </v>
      </c>
      <c r="O27" s="57" t="str">
        <f>IF('NEO PE'!V11=0," ",'NEO PE'!V11)</f>
        <v xml:space="preserve"> </v>
      </c>
      <c r="P27" s="57" t="str">
        <f>IF('NEO PE'!W11=0," ",'NEO PE'!W11)</f>
        <v xml:space="preserve"> </v>
      </c>
      <c r="Q27" s="57" t="str">
        <f>IF('NEO PE'!X11=0," ",'NEO PE'!X11)</f>
        <v xml:space="preserve"> </v>
      </c>
      <c r="R27" s="57" t="str">
        <f>IF('NEO PE'!Y11=0," ",'NEO PE'!Y11)</f>
        <v xml:space="preserve"> </v>
      </c>
      <c r="S27" s="57" t="str">
        <f>IF('NEO PE'!Z11=0," ",'NEO PE'!Z11)</f>
        <v xml:space="preserve"> </v>
      </c>
      <c r="T27" s="57" t="str">
        <f>IF('NEO PE'!AA11=0," ",'NEO PE'!AA11)</f>
        <v xml:space="preserve"> </v>
      </c>
      <c r="U27" s="57" t="str">
        <f>IF('NEO PE'!AB11=0," ",'NEO PE'!AB11)</f>
        <v xml:space="preserve"> </v>
      </c>
      <c r="V27" s="463">
        <f>SUM(C27:U27)</f>
        <v>0</v>
      </c>
      <c r="W27" s="59">
        <f>V27*'NEO PE'!G11</f>
        <v>0</v>
      </c>
      <c r="X27" s="850">
        <f>SUM(C27:U27)</f>
        <v>0</v>
      </c>
    </row>
    <row r="28" spans="1:24" ht="23.25" customHeight="1">
      <c r="A28" s="866" t="str">
        <f>'NEO PE'!C12</f>
        <v>DCF-PE</v>
      </c>
      <c r="B28" s="879">
        <f>'NEO PE'!G12</f>
        <v>10</v>
      </c>
      <c r="C28" s="57" t="str">
        <f>IF('NEO PE'!J12=0," ",'NEO PE'!J12)</f>
        <v xml:space="preserve"> </v>
      </c>
      <c r="D28" s="57" t="str">
        <f>IF('NEO PE'!K12=0," ",'NEO PE'!K12)</f>
        <v xml:space="preserve"> </v>
      </c>
      <c r="E28" s="57" t="str">
        <f>IF('NEO PE'!L12=0," ",'NEO PE'!L12)</f>
        <v xml:space="preserve"> </v>
      </c>
      <c r="F28" s="57" t="str">
        <f>IF('NEO PE'!M12=0," ",'NEO PE'!M12)</f>
        <v xml:space="preserve"> </v>
      </c>
      <c r="G28" s="57" t="str">
        <f>IF('NEO PE'!N12=0," ",'NEO PE'!N12)</f>
        <v xml:space="preserve"> </v>
      </c>
      <c r="H28" s="57" t="str">
        <f>IF('NEO PE'!O12=0," ",'NEO PE'!O12)</f>
        <v xml:space="preserve"> </v>
      </c>
      <c r="I28" s="57" t="str">
        <f>IF('NEO PE'!P12=0," ",'NEO PE'!P12)</f>
        <v xml:space="preserve"> </v>
      </c>
      <c r="J28" s="57" t="str">
        <f>IF('NEO PE'!Q12=0," ",'NEO PE'!Q12)</f>
        <v xml:space="preserve"> </v>
      </c>
      <c r="K28" s="57" t="str">
        <f>IF('NEO PE'!R12=0," ",'NEO PE'!R12)</f>
        <v xml:space="preserve"> </v>
      </c>
      <c r="L28" s="57" t="str">
        <f>IF('NEO PE'!S12=0," ",'NEO PE'!S12)</f>
        <v xml:space="preserve"> </v>
      </c>
      <c r="M28" s="57" t="str">
        <f>IF('NEO PE'!T12=0," ",'NEO PE'!T12)</f>
        <v xml:space="preserve"> </v>
      </c>
      <c r="N28" s="57" t="str">
        <f>IF('NEO PE'!U12=0," ",'NEO PE'!U12)</f>
        <v xml:space="preserve"> </v>
      </c>
      <c r="O28" s="57" t="str">
        <f>IF('NEO PE'!V12=0," ",'NEO PE'!V12)</f>
        <v xml:space="preserve"> </v>
      </c>
      <c r="P28" s="57" t="str">
        <f>IF('NEO PE'!W12=0," ",'NEO PE'!W12)</f>
        <v xml:space="preserve"> </v>
      </c>
      <c r="Q28" s="57" t="str">
        <f>IF('NEO PE'!X12=0," ",'NEO PE'!X12)</f>
        <v xml:space="preserve"> </v>
      </c>
      <c r="R28" s="57" t="str">
        <f>IF('NEO PE'!Y12=0," ",'NEO PE'!Y12)</f>
        <v xml:space="preserve"> </v>
      </c>
      <c r="S28" s="57" t="str">
        <f>IF('NEO PE'!Z12=0," ",'NEO PE'!Z12)</f>
        <v xml:space="preserve"> </v>
      </c>
      <c r="T28" s="57" t="str">
        <f>IF('NEO PE'!AA12=0," ",'NEO PE'!AA12)</f>
        <v xml:space="preserve"> </v>
      </c>
      <c r="U28" s="57" t="str">
        <f>IF('NEO PE'!AB12=0," ",'NEO PE'!AB12)</f>
        <v xml:space="preserve"> </v>
      </c>
      <c r="V28" s="463">
        <f>SUM(C28:U28)</f>
        <v>0</v>
      </c>
      <c r="W28" s="59">
        <f>V28*'NEO PE'!G12</f>
        <v>0</v>
      </c>
      <c r="X28" s="850">
        <f>SUM(C28:U28)</f>
        <v>0</v>
      </c>
    </row>
    <row r="30" spans="1:24" ht="23.25" customHeight="1">
      <c r="A30" s="911" t="s">
        <v>517</v>
      </c>
      <c r="B30" s="50"/>
      <c r="C30" s="861"/>
      <c r="D30" s="862"/>
      <c r="E30" s="50"/>
      <c r="F30" s="50"/>
      <c r="G30" s="35" t="s">
        <v>32</v>
      </c>
      <c r="H30" s="35"/>
      <c r="I30" s="36"/>
      <c r="J30" s="36"/>
      <c r="K30" s="36"/>
      <c r="L30" s="51"/>
      <c r="M30" s="51"/>
      <c r="N30" s="51"/>
      <c r="O30" s="51"/>
      <c r="P30" s="51"/>
    </row>
    <row r="31" spans="1:24" ht="23.25" customHeight="1">
      <c r="A31" s="910"/>
      <c r="B31" s="35"/>
      <c r="C31" s="909"/>
      <c r="D31" s="50"/>
      <c r="E31" s="50"/>
      <c r="F31" s="50"/>
      <c r="G31" s="35" t="s">
        <v>33</v>
      </c>
      <c r="H31" s="35"/>
      <c r="I31" s="37"/>
      <c r="J31" s="37"/>
      <c r="K31" s="37"/>
      <c r="L31" s="556"/>
      <c r="M31" s="556"/>
      <c r="N31" s="51"/>
      <c r="O31" s="51"/>
      <c r="P31" s="51"/>
    </row>
    <row r="32" spans="1:24" ht="23.25" customHeight="1">
      <c r="A32" s="910"/>
      <c r="B32" s="35"/>
      <c r="C32" s="909"/>
      <c r="D32" s="50"/>
      <c r="E32" s="50"/>
      <c r="F32" s="50"/>
      <c r="G32" s="35" t="s">
        <v>34</v>
      </c>
      <c r="H32" s="35"/>
      <c r="I32" s="37"/>
      <c r="J32" s="37"/>
      <c r="K32" s="37"/>
      <c r="L32" s="556"/>
      <c r="M32" s="556"/>
      <c r="N32" s="51"/>
      <c r="O32" s="51"/>
      <c r="P32" s="51"/>
    </row>
  </sheetData>
  <sheetProtection selectLockedCells="1" selectUnlockedCells="1"/>
  <autoFilter ref="V6:V28" xr:uid="{E0262A10-604D-4EF8-A837-48ED02EC2CD5}"/>
  <mergeCells count="8">
    <mergeCell ref="B6:B7"/>
    <mergeCell ref="A1:D2"/>
    <mergeCell ref="H2:L2"/>
    <mergeCell ref="N2:V2"/>
    <mergeCell ref="A3:C3"/>
    <mergeCell ref="O3:X3"/>
    <mergeCell ref="A4:N4"/>
    <mergeCell ref="O4:X4"/>
  </mergeCells>
  <conditionalFormatting sqref="C6:U6 A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{67214A2C-5F70-420D-82BB-706CED3B5EC8}</x14:id>
        </ext>
      </extLst>
    </cfRule>
  </conditionalFormatting>
  <pageMargins left="0.25" right="0.25" top="0.75" bottom="0.75" header="0.3" footer="0.3"/>
  <pageSetup paperSize="9" fitToHeight="0" orientation="landscape" r:id="rId1"/>
  <headerFooter>
    <oddHeader>&amp;LPRODUCTION/PACKING LIST&amp;C
&amp;RNEO PE</oddHead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214A2C-5F70-420D-82BB-706CED3B5E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C6:U6 A6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3424D-F91B-E242-8ED4-17512DE5E39A}">
  <sheetPr>
    <tabColor theme="0" tint="-4.9989318521683403E-2"/>
    <pageSetUpPr fitToPage="1"/>
  </sheetPr>
  <dimension ref="A1:CG71"/>
  <sheetViews>
    <sheetView showGridLines="0" showRowColHeaders="0" zoomScale="70" zoomScaleNormal="70" zoomScalePageLayoutView="75" workbookViewId="0">
      <pane ySplit="10" topLeftCell="A11" activePane="bottomLeft" state="frozen"/>
      <selection pane="bottomLeft" activeCell="M12" sqref="M12"/>
    </sheetView>
  </sheetViews>
  <sheetFormatPr baseColWidth="10" defaultColWidth="11" defaultRowHeight="21"/>
  <cols>
    <col min="1" max="1" width="3.5" style="104" customWidth="1"/>
    <col min="2" max="2" width="17.1640625" customWidth="1"/>
    <col min="3" max="3" width="18.1640625" style="503" customWidth="1"/>
    <col min="4" max="4" width="3.5" style="104" customWidth="1"/>
    <col min="5" max="5" width="9.1640625" style="104" customWidth="1"/>
    <col min="6" max="6" width="10.6640625" style="2" customWidth="1"/>
    <col min="7" max="7" width="6.33203125" style="2" customWidth="1"/>
    <col min="8" max="8" width="17.33203125" style="12" customWidth="1"/>
    <col min="9" max="9" width="6.1640625" style="2" customWidth="1"/>
    <col min="10" max="10" width="6" style="2" customWidth="1"/>
    <col min="11" max="11" width="10.1640625" customWidth="1"/>
    <col min="12" max="12" width="17.33203125" style="6" customWidth="1"/>
    <col min="13" max="30" width="9.83203125" style="8" customWidth="1"/>
    <col min="31" max="31" width="17.6640625" style="6" customWidth="1"/>
    <col min="32" max="32" width="10.1640625" style="6" customWidth="1"/>
    <col min="33" max="33" width="10.83203125" customWidth="1"/>
    <col min="34" max="34" width="5.5" customWidth="1"/>
    <col min="35" max="35" width="11" customWidth="1"/>
    <col min="36" max="36" width="11" style="8" customWidth="1"/>
    <col min="37" max="37" width="11" hidden="1" customWidth="1"/>
    <col min="38" max="38" width="7.6640625" style="298" hidden="1" customWidth="1"/>
    <col min="39" max="39" width="8.1640625" style="298" hidden="1" customWidth="1"/>
    <col min="40" max="40" width="5" style="13" hidden="1" customWidth="1"/>
    <col min="41" max="41" width="4.5" style="14" hidden="1" customWidth="1"/>
    <col min="42" max="42" width="4.6640625" style="15" hidden="1" customWidth="1"/>
    <col min="43" max="43" width="5" style="16" hidden="1" customWidth="1"/>
    <col min="44" max="44" width="5" style="17" hidden="1" customWidth="1"/>
    <col min="45" max="46" width="5" style="18" hidden="1" customWidth="1"/>
    <col min="47" max="48" width="5.5" style="20" hidden="1" customWidth="1"/>
    <col min="49" max="49" width="5" style="19" hidden="1" customWidth="1"/>
    <col min="50" max="50" width="6" style="20" hidden="1" customWidth="1"/>
    <col min="51" max="57" width="5" style="21" hidden="1" customWidth="1"/>
    <col min="58" max="58" width="7.83203125" style="311" hidden="1" customWidth="1"/>
    <col min="59" max="59" width="7.83203125" hidden="1" customWidth="1"/>
    <col min="60" max="60" width="8.6640625" style="106" hidden="1" customWidth="1"/>
    <col min="61" max="61" width="8.6640625" hidden="1" customWidth="1"/>
    <col min="62" max="62" width="8.83203125" style="106" hidden="1" customWidth="1"/>
    <col min="63" max="63" width="8.83203125" hidden="1" customWidth="1"/>
    <col min="64" max="64" width="8" style="106" hidden="1" customWidth="1"/>
    <col min="65" max="65" width="8.83203125" hidden="1" customWidth="1"/>
    <col min="66" max="66" width="2.83203125" style="623" hidden="1" customWidth="1"/>
    <col min="67" max="74" width="11" hidden="1" customWidth="1"/>
    <col min="75" max="75" width="2.83203125" style="623" hidden="1" customWidth="1"/>
    <col min="76" max="78" width="11" hidden="1" customWidth="1"/>
    <col min="79" max="79" width="2.83203125" style="623" hidden="1" customWidth="1"/>
    <col min="80" max="82" width="11" hidden="1" customWidth="1"/>
  </cols>
  <sheetData>
    <row r="1" spans="1:85" ht="30" customHeight="1">
      <c r="K1" s="4"/>
      <c r="L1" s="14"/>
      <c r="M1" s="368" t="s">
        <v>7</v>
      </c>
      <c r="N1" s="944">
        <f>SUM(AE$12:AE$69)</f>
        <v>0</v>
      </c>
      <c r="O1" s="944"/>
      <c r="P1" s="369" t="s">
        <v>8</v>
      </c>
      <c r="Q1" s="107"/>
      <c r="R1" s="171"/>
      <c r="S1" s="171"/>
      <c r="T1" s="171"/>
      <c r="U1" s="171"/>
      <c r="V1" s="171"/>
      <c r="W1" s="171"/>
      <c r="X1" s="171"/>
      <c r="Y1" s="171"/>
      <c r="Z1" s="171"/>
      <c r="AA1" s="949" t="s">
        <v>496</v>
      </c>
      <c r="AB1" s="950"/>
      <c r="AC1" s="950"/>
      <c r="AD1" s="951"/>
      <c r="AE1" s="171"/>
      <c r="AF1" s="171"/>
      <c r="AG1" s="171" t="s">
        <v>436</v>
      </c>
      <c r="AH1" s="171"/>
      <c r="AI1" s="171"/>
      <c r="AJ1" s="171"/>
      <c r="AN1" s="593"/>
      <c r="AO1" s="6"/>
      <c r="AP1" s="6"/>
      <c r="AQ1" s="6"/>
      <c r="AR1" s="6"/>
      <c r="AS1" s="6"/>
      <c r="AT1" s="6"/>
      <c r="AU1" s="597"/>
      <c r="AV1" s="601"/>
      <c r="AW1" s="6"/>
      <c r="AX1" s="6"/>
      <c r="AY1" s="6"/>
      <c r="AZ1" s="10"/>
      <c r="BA1" s="598"/>
      <c r="BB1" s="598"/>
      <c r="BC1" s="598"/>
      <c r="BD1" s="598"/>
      <c r="BE1" s="598"/>
    </row>
    <row r="2" spans="1:85" ht="23.75" hidden="1" customHeight="1">
      <c r="A2" s="26"/>
      <c r="B2" s="945" t="s">
        <v>31</v>
      </c>
      <c r="C2" s="504"/>
      <c r="D2" s="26"/>
      <c r="E2" s="26"/>
      <c r="H2"/>
      <c r="K2" s="4"/>
      <c r="M2" s="270"/>
      <c r="N2" s="271"/>
      <c r="O2" s="271"/>
      <c r="P2" s="69"/>
      <c r="Q2" s="69"/>
      <c r="R2" s="171"/>
      <c r="S2" s="171"/>
      <c r="T2" s="171"/>
      <c r="U2" s="171"/>
      <c r="V2" s="132"/>
      <c r="W2" s="132"/>
      <c r="X2" s="132"/>
      <c r="Y2" s="132"/>
      <c r="Z2" s="132"/>
      <c r="AA2" s="952"/>
      <c r="AB2" s="953"/>
      <c r="AC2" s="953"/>
      <c r="AD2" s="954"/>
      <c r="AE2" s="132"/>
      <c r="AF2" s="132"/>
      <c r="AG2" s="132"/>
      <c r="AH2" s="132"/>
      <c r="AI2" s="132"/>
      <c r="AJ2" s="132" t="s">
        <v>126</v>
      </c>
      <c r="AK2" s="2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85" ht="25.25" customHeight="1">
      <c r="A3" s="26"/>
      <c r="B3" s="945"/>
      <c r="C3" s="504"/>
      <c r="D3" s="26"/>
      <c r="E3" s="26"/>
      <c r="H3"/>
      <c r="K3" s="4"/>
      <c r="M3" s="125" t="s">
        <v>57</v>
      </c>
      <c r="N3" s="629">
        <f>SUM(M12:AD69)</f>
        <v>0</v>
      </c>
      <c r="O3" s="629"/>
      <c r="P3" s="69"/>
      <c r="Q3" s="69"/>
      <c r="R3" s="171"/>
      <c r="S3" s="171"/>
      <c r="T3" s="171"/>
      <c r="U3" s="171"/>
      <c r="V3" s="132"/>
      <c r="W3" s="132"/>
      <c r="X3" s="132"/>
      <c r="Y3" s="132"/>
      <c r="Z3" s="132"/>
      <c r="AA3" s="952"/>
      <c r="AB3" s="953"/>
      <c r="AC3" s="953"/>
      <c r="AD3" s="954"/>
      <c r="AE3" s="132"/>
      <c r="AF3" s="132"/>
      <c r="AG3" s="703">
        <f>AJ7</f>
        <v>0</v>
      </c>
      <c r="AH3" s="351"/>
      <c r="AI3" s="132"/>
      <c r="AJ3" s="132"/>
      <c r="AK3" s="22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CD3" s="356"/>
    </row>
    <row r="4" spans="1:85" ht="25.25" customHeight="1">
      <c r="A4" s="26"/>
      <c r="B4" s="945"/>
      <c r="C4" s="504"/>
      <c r="D4" s="26"/>
      <c r="E4" s="26"/>
      <c r="H4"/>
      <c r="K4" s="4"/>
      <c r="M4" s="125" t="s">
        <v>11</v>
      </c>
      <c r="N4" s="947">
        <f>SUM(AM12:AM69)</f>
        <v>0</v>
      </c>
      <c r="O4" s="947"/>
      <c r="P4" s="133" t="s">
        <v>5</v>
      </c>
      <c r="Q4" s="69"/>
      <c r="R4" s="171"/>
      <c r="S4" s="171"/>
      <c r="T4" s="171"/>
      <c r="U4" s="171"/>
      <c r="V4" s="137"/>
      <c r="W4" s="137"/>
      <c r="X4" s="137"/>
      <c r="Y4" s="137"/>
      <c r="Z4" s="137"/>
      <c r="AA4" s="955"/>
      <c r="AB4" s="956"/>
      <c r="AC4" s="956"/>
      <c r="AD4" s="957"/>
      <c r="AE4" s="138"/>
      <c r="AF4" s="138"/>
      <c r="AG4" s="138"/>
      <c r="AH4" s="138"/>
      <c r="AI4" s="139"/>
      <c r="AJ4" s="139"/>
      <c r="AK4" s="22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CD4" s="948" t="s">
        <v>52</v>
      </c>
      <c r="CG4" s="943"/>
    </row>
    <row r="5" spans="1:85" ht="17" customHeight="1">
      <c r="A5" s="26"/>
      <c r="B5" s="945"/>
      <c r="C5" s="504"/>
      <c r="D5" s="26"/>
      <c r="E5" s="26"/>
      <c r="H5"/>
      <c r="L5" s="136"/>
      <c r="P5" s="39"/>
      <c r="Q5" s="39"/>
      <c r="U5" s="62"/>
      <c r="X5" s="22"/>
      <c r="Y5" s="62"/>
      <c r="Z5" s="62"/>
      <c r="AA5" s="62"/>
      <c r="AB5" s="62"/>
      <c r="AC5" s="62"/>
      <c r="AD5" s="62"/>
      <c r="AF5" s="22"/>
      <c r="AG5" s="22"/>
      <c r="AH5" s="22"/>
      <c r="AI5" s="22"/>
      <c r="AJ5" s="22"/>
      <c r="AK5" s="22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CD5" s="948"/>
      <c r="CG5" s="943"/>
    </row>
    <row r="6" spans="1:85" ht="21.5" customHeight="1">
      <c r="B6" s="945"/>
      <c r="S6" s="359"/>
      <c r="AA6" s="707" t="s">
        <v>481</v>
      </c>
      <c r="AB6" s="707" t="s">
        <v>481</v>
      </c>
      <c r="AC6" s="707" t="s">
        <v>481</v>
      </c>
      <c r="AD6" s="707" t="s">
        <v>481</v>
      </c>
      <c r="AE6" s="126" t="s">
        <v>120</v>
      </c>
      <c r="AN6" s="593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CD6" s="948"/>
      <c r="CG6" s="943"/>
    </row>
    <row r="7" spans="1:85" ht="26" customHeight="1">
      <c r="A7" s="88"/>
      <c r="B7" s="946"/>
      <c r="C7" s="505"/>
      <c r="D7" s="88"/>
      <c r="E7" s="88"/>
      <c r="L7" s="161" t="s">
        <v>58</v>
      </c>
      <c r="M7" s="225">
        <f>SUM(AN12:AN69)</f>
        <v>0</v>
      </c>
      <c r="N7" s="225">
        <f t="shared" ref="N7:AD7" si="0">SUM(AO12:AO69)</f>
        <v>0</v>
      </c>
      <c r="O7" s="225">
        <f t="shared" si="0"/>
        <v>0</v>
      </c>
      <c r="P7" s="225">
        <f t="shared" si="0"/>
        <v>0</v>
      </c>
      <c r="Q7" s="225">
        <f t="shared" si="0"/>
        <v>0</v>
      </c>
      <c r="R7" s="225">
        <f t="shared" si="0"/>
        <v>0</v>
      </c>
      <c r="S7" s="225">
        <f t="shared" si="0"/>
        <v>0</v>
      </c>
      <c r="T7" s="225">
        <f t="shared" si="0"/>
        <v>0</v>
      </c>
      <c r="U7" s="225">
        <f t="shared" si="0"/>
        <v>0</v>
      </c>
      <c r="V7" s="225">
        <f t="shared" si="0"/>
        <v>0</v>
      </c>
      <c r="W7" s="225">
        <f t="shared" si="0"/>
        <v>0</v>
      </c>
      <c r="X7" s="225">
        <f t="shared" si="0"/>
        <v>0</v>
      </c>
      <c r="Y7" s="225">
        <f t="shared" si="0"/>
        <v>0</v>
      </c>
      <c r="Z7" s="225">
        <f t="shared" si="0"/>
        <v>0</v>
      </c>
      <c r="AA7" s="884">
        <f t="shared" si="0"/>
        <v>0</v>
      </c>
      <c r="AB7" s="225">
        <f t="shared" si="0"/>
        <v>0</v>
      </c>
      <c r="AC7" s="225">
        <f t="shared" si="0"/>
        <v>0</v>
      </c>
      <c r="AD7" s="225">
        <f t="shared" si="0"/>
        <v>0</v>
      </c>
      <c r="AE7" s="226">
        <f>SUM(M7:AD7)</f>
        <v>0</v>
      </c>
      <c r="AF7" s="206"/>
      <c r="AG7" s="129"/>
      <c r="AI7" s="128" t="s">
        <v>50</v>
      </c>
      <c r="AJ7" s="704">
        <f>SUM(AJ12:AJ69)</f>
        <v>0</v>
      </c>
      <c r="AL7" s="299"/>
      <c r="AM7" s="299"/>
      <c r="AN7" s="594"/>
      <c r="AO7" s="595"/>
      <c r="AP7" s="595"/>
      <c r="AQ7" s="595"/>
      <c r="AR7" s="595"/>
      <c r="AS7" s="595"/>
      <c r="AT7" s="595"/>
      <c r="AU7" s="597"/>
      <c r="AV7" s="601"/>
      <c r="AW7" s="595"/>
      <c r="AX7" s="595"/>
      <c r="AY7" s="595"/>
      <c r="AZ7" s="10"/>
      <c r="BA7" s="598"/>
      <c r="BB7" s="598"/>
      <c r="BC7" s="598"/>
      <c r="BD7" s="598"/>
      <c r="BE7" s="598"/>
      <c r="BF7" s="312"/>
      <c r="BG7" s="129"/>
      <c r="BH7" s="99"/>
      <c r="BI7" s="129"/>
      <c r="BJ7" s="99"/>
      <c r="BK7" s="129"/>
      <c r="BL7" s="99"/>
      <c r="BO7" s="8">
        <f>SUM(BO12:BO69)</f>
        <v>0</v>
      </c>
      <c r="BP7" s="8">
        <f t="shared" ref="BP7:CB7" si="1">SUM(BP12:BP69)</f>
        <v>0</v>
      </c>
      <c r="BQ7" s="8">
        <f t="shared" si="1"/>
        <v>0</v>
      </c>
      <c r="BR7" s="8">
        <f t="shared" si="1"/>
        <v>0</v>
      </c>
      <c r="BS7" s="8">
        <f t="shared" si="1"/>
        <v>0</v>
      </c>
      <c r="BT7" s="8">
        <f t="shared" si="1"/>
        <v>0</v>
      </c>
      <c r="BU7" s="8">
        <f t="shared" si="1"/>
        <v>0</v>
      </c>
      <c r="BV7" s="8">
        <f t="shared" si="1"/>
        <v>0</v>
      </c>
      <c r="BW7" s="8"/>
      <c r="BX7" s="8">
        <f t="shared" si="1"/>
        <v>0</v>
      </c>
      <c r="BY7" s="8">
        <f t="shared" si="1"/>
        <v>0</v>
      </c>
      <c r="BZ7" s="8">
        <f t="shared" si="1"/>
        <v>0</v>
      </c>
      <c r="CA7" s="8"/>
      <c r="CB7" s="8">
        <f t="shared" si="1"/>
        <v>0</v>
      </c>
      <c r="CC7" s="8">
        <f>SUM(CC12:CC71)</f>
        <v>0</v>
      </c>
    </row>
    <row r="8" spans="1:85" s="8" customFormat="1" ht="63.5" customHeight="1">
      <c r="A8" s="208"/>
      <c r="B8" s="209"/>
      <c r="C8" s="506" t="s">
        <v>113</v>
      </c>
      <c r="D8" s="240" t="s">
        <v>248</v>
      </c>
      <c r="E8" s="240" t="s">
        <v>359</v>
      </c>
      <c r="F8" s="210" t="s">
        <v>114</v>
      </c>
      <c r="G8" s="210" t="s">
        <v>115</v>
      </c>
      <c r="H8" s="210" t="s">
        <v>119</v>
      </c>
      <c r="I8" s="221" t="s">
        <v>116</v>
      </c>
      <c r="J8" s="221" t="s">
        <v>475</v>
      </c>
      <c r="K8" s="210" t="s">
        <v>117</v>
      </c>
      <c r="L8" s="222" t="s">
        <v>118</v>
      </c>
      <c r="M8" s="241" t="s">
        <v>194</v>
      </c>
      <c r="N8" s="25" t="s">
        <v>30</v>
      </c>
      <c r="O8" s="322" t="s">
        <v>186</v>
      </c>
      <c r="P8" s="247" t="s">
        <v>195</v>
      </c>
      <c r="Q8" s="248" t="s">
        <v>196</v>
      </c>
      <c r="R8" s="249" t="s">
        <v>267</v>
      </c>
      <c r="S8" s="358" t="s">
        <v>269</v>
      </c>
      <c r="T8" s="323" t="s">
        <v>268</v>
      </c>
      <c r="U8" s="324" t="s">
        <v>197</v>
      </c>
      <c r="V8" s="250" t="s">
        <v>198</v>
      </c>
      <c r="W8" s="325" t="s">
        <v>199</v>
      </c>
      <c r="X8" s="251" t="s">
        <v>200</v>
      </c>
      <c r="Y8" s="252" t="s">
        <v>193</v>
      </c>
      <c r="Z8" s="326" t="s">
        <v>201</v>
      </c>
      <c r="AA8" s="684" t="s">
        <v>471</v>
      </c>
      <c r="AB8" s="685" t="s">
        <v>472</v>
      </c>
      <c r="AC8" s="686" t="s">
        <v>473</v>
      </c>
      <c r="AD8" s="687" t="s">
        <v>474</v>
      </c>
      <c r="AE8" s="243" t="s">
        <v>4</v>
      </c>
      <c r="AF8" s="223" t="s">
        <v>12</v>
      </c>
      <c r="AG8" s="224" t="s">
        <v>9</v>
      </c>
      <c r="AI8" s="113" t="s">
        <v>51</v>
      </c>
      <c r="AJ8" s="113" t="s">
        <v>52</v>
      </c>
      <c r="AL8" s="319" t="s">
        <v>5</v>
      </c>
      <c r="AM8" s="300" t="s">
        <v>6</v>
      </c>
      <c r="AN8" s="602" t="s">
        <v>1</v>
      </c>
      <c r="AO8" s="603" t="s">
        <v>2</v>
      </c>
      <c r="AP8" s="604" t="s">
        <v>10</v>
      </c>
      <c r="AQ8" s="605" t="s">
        <v>28</v>
      </c>
      <c r="AR8" s="606" t="s">
        <v>3</v>
      </c>
      <c r="AS8" s="607" t="s">
        <v>15</v>
      </c>
      <c r="AT8" s="615" t="s">
        <v>263</v>
      </c>
      <c r="AU8" s="608" t="s">
        <v>18</v>
      </c>
      <c r="AV8" s="609" t="s">
        <v>56</v>
      </c>
      <c r="AW8" s="610" t="s">
        <v>13</v>
      </c>
      <c r="AX8" s="611" t="s">
        <v>14</v>
      </c>
      <c r="AY8" s="612" t="s">
        <v>17</v>
      </c>
      <c r="AZ8" s="613" t="s">
        <v>47</v>
      </c>
      <c r="BA8" s="614" t="s">
        <v>48</v>
      </c>
      <c r="BB8" s="689" t="s">
        <v>471</v>
      </c>
      <c r="BC8" s="690" t="s">
        <v>472</v>
      </c>
      <c r="BD8" s="691" t="s">
        <v>473</v>
      </c>
      <c r="BE8" s="692" t="s">
        <v>474</v>
      </c>
      <c r="BF8" s="313" t="s">
        <v>55</v>
      </c>
      <c r="BG8" s="797" t="s">
        <v>498</v>
      </c>
      <c r="BH8" s="523" t="s">
        <v>84</v>
      </c>
      <c r="BI8" s="563">
        <f>SUM(BI12:BI69)</f>
        <v>0</v>
      </c>
      <c r="BJ8" s="523" t="s">
        <v>85</v>
      </c>
      <c r="BK8" s="563">
        <f>SUM(BK12:BK69)</f>
        <v>0</v>
      </c>
      <c r="BL8" s="523" t="s">
        <v>86</v>
      </c>
      <c r="BM8" s="563">
        <f>SUM(BM12:BM69)</f>
        <v>0</v>
      </c>
      <c r="BN8" s="624"/>
      <c r="BO8" s="327" t="s">
        <v>212</v>
      </c>
      <c r="BP8" s="327" t="s">
        <v>104</v>
      </c>
      <c r="BQ8" s="327" t="s">
        <v>103</v>
      </c>
      <c r="BR8" s="327" t="s">
        <v>29</v>
      </c>
      <c r="BS8" s="327" t="s">
        <v>69</v>
      </c>
      <c r="BT8" s="327" t="s">
        <v>70</v>
      </c>
      <c r="BU8" s="327" t="s">
        <v>221</v>
      </c>
      <c r="BV8" s="327" t="s">
        <v>222</v>
      </c>
      <c r="BW8" s="625"/>
      <c r="BX8" s="327" t="s">
        <v>210</v>
      </c>
      <c r="BY8" s="327" t="s">
        <v>211</v>
      </c>
      <c r="BZ8" s="327" t="s">
        <v>259</v>
      </c>
      <c r="CA8" s="625"/>
      <c r="CB8" s="327" t="s">
        <v>105</v>
      </c>
      <c r="CC8" s="327" t="s">
        <v>230</v>
      </c>
    </row>
    <row r="9" spans="1:85" s="65" customFormat="1" ht="30" hidden="1" customHeight="1">
      <c r="A9" s="141"/>
      <c r="C9" s="507"/>
      <c r="D9" s="143"/>
      <c r="E9" s="143"/>
      <c r="F9" s="142"/>
      <c r="G9" s="142"/>
      <c r="H9" s="142"/>
      <c r="I9" s="149"/>
      <c r="J9" s="149"/>
      <c r="K9" s="142"/>
      <c r="L9" s="162"/>
      <c r="M9" s="179" t="s">
        <v>132</v>
      </c>
      <c r="N9" s="179" t="s">
        <v>133</v>
      </c>
      <c r="O9" s="179" t="s">
        <v>134</v>
      </c>
      <c r="P9" s="179" t="s">
        <v>135</v>
      </c>
      <c r="Q9" s="179" t="s">
        <v>136</v>
      </c>
      <c r="R9" s="179" t="s">
        <v>137</v>
      </c>
      <c r="S9" s="179" t="s">
        <v>264</v>
      </c>
      <c r="T9" s="179" t="s">
        <v>138</v>
      </c>
      <c r="U9" s="179" t="s">
        <v>139</v>
      </c>
      <c r="V9" s="179" t="s">
        <v>140</v>
      </c>
      <c r="W9" s="179" t="s">
        <v>176</v>
      </c>
      <c r="X9" s="179" t="s">
        <v>177</v>
      </c>
      <c r="Y9" s="179" t="s">
        <v>178</v>
      </c>
      <c r="Z9" s="693" t="s">
        <v>179</v>
      </c>
      <c r="AA9" s="770" t="s">
        <v>510</v>
      </c>
      <c r="AB9" s="631" t="s">
        <v>511</v>
      </c>
      <c r="AC9" s="631" t="s">
        <v>512</v>
      </c>
      <c r="AD9" s="631" t="s">
        <v>513</v>
      </c>
      <c r="AE9" s="87"/>
      <c r="AF9" s="66"/>
      <c r="AG9" s="154"/>
      <c r="AI9" s="155"/>
      <c r="AJ9" s="155"/>
      <c r="AL9" s="301"/>
      <c r="AM9" s="301"/>
      <c r="AN9" s="145"/>
      <c r="AO9" s="144"/>
      <c r="AP9" s="146"/>
      <c r="AQ9" s="146"/>
      <c r="AR9" s="146"/>
      <c r="AS9" s="146"/>
      <c r="AT9" s="146"/>
      <c r="AU9" s="147"/>
      <c r="AV9" s="147"/>
      <c r="AW9" s="147"/>
      <c r="AX9" s="147"/>
      <c r="AY9" s="148"/>
      <c r="AZ9" s="146"/>
      <c r="BA9" s="148"/>
      <c r="BB9" s="148"/>
      <c r="BC9" s="148"/>
      <c r="BD9" s="148"/>
      <c r="BE9" s="148"/>
      <c r="BF9" s="314"/>
      <c r="BG9" s="796"/>
      <c r="BH9" s="524"/>
      <c r="BI9" s="525"/>
      <c r="BJ9" s="524"/>
      <c r="BK9" s="525"/>
      <c r="BL9" s="524"/>
      <c r="BN9" s="201"/>
      <c r="BO9" s="67"/>
      <c r="BP9" s="67"/>
      <c r="BQ9" s="67"/>
      <c r="BR9" s="67"/>
      <c r="BS9" s="67"/>
      <c r="BT9" s="67"/>
      <c r="BU9" s="67"/>
      <c r="BV9" s="67"/>
      <c r="BW9" s="625"/>
      <c r="BX9" s="67"/>
      <c r="BY9" s="67"/>
      <c r="BZ9" s="67"/>
      <c r="CA9" s="625"/>
      <c r="CB9" s="67"/>
      <c r="CC9" s="67"/>
    </row>
    <row r="10" spans="1:85" s="65" customFormat="1" ht="21" customHeight="1">
      <c r="A10" s="141"/>
      <c r="C10" s="507"/>
      <c r="D10" s="143"/>
      <c r="E10" s="143"/>
      <c r="F10" s="142"/>
      <c r="G10" s="142"/>
      <c r="H10" s="142"/>
      <c r="I10" s="149"/>
      <c r="J10" s="149"/>
      <c r="K10" s="142"/>
      <c r="L10" s="162"/>
      <c r="M10" s="958" t="s">
        <v>469</v>
      </c>
      <c r="N10" s="959"/>
      <c r="O10" s="959"/>
      <c r="P10" s="959"/>
      <c r="Q10" s="959"/>
      <c r="R10" s="959"/>
      <c r="S10" s="959"/>
      <c r="T10" s="959"/>
      <c r="U10" s="959"/>
      <c r="V10" s="959"/>
      <c r="W10" s="959"/>
      <c r="X10" s="959"/>
      <c r="Y10" s="959"/>
      <c r="Z10" s="959"/>
      <c r="AA10" s="694"/>
      <c r="AB10" s="630"/>
      <c r="AC10" s="630"/>
      <c r="AD10" s="630"/>
      <c r="AE10" s="87"/>
      <c r="AF10" s="66"/>
      <c r="AG10" s="154"/>
      <c r="AI10" s="155"/>
      <c r="AJ10" s="155"/>
      <c r="AL10" s="301"/>
      <c r="AM10" s="301"/>
      <c r="AN10" s="145"/>
      <c r="AO10" s="144"/>
      <c r="AP10" s="146"/>
      <c r="AQ10" s="146"/>
      <c r="AR10" s="146"/>
      <c r="AS10" s="146"/>
      <c r="AT10" s="146"/>
      <c r="AU10" s="147"/>
      <c r="AV10" s="147"/>
      <c r="AW10" s="147"/>
      <c r="AX10" s="147"/>
      <c r="AY10" s="148"/>
      <c r="AZ10" s="146"/>
      <c r="BA10" s="148"/>
      <c r="BB10" s="148"/>
      <c r="BC10" s="148"/>
      <c r="BD10" s="148"/>
      <c r="BE10" s="148"/>
      <c r="BF10" s="314"/>
      <c r="BG10" s="796"/>
      <c r="BH10" s="524"/>
      <c r="BI10" s="525"/>
      <c r="BJ10" s="524"/>
      <c r="BK10" s="525"/>
      <c r="BL10" s="524"/>
      <c r="BN10" s="201"/>
      <c r="BO10" s="67"/>
      <c r="BP10" s="67"/>
      <c r="BQ10" s="67"/>
      <c r="BR10" s="67"/>
      <c r="BS10" s="67"/>
      <c r="BT10" s="67"/>
      <c r="BU10" s="67"/>
      <c r="BV10" s="67"/>
      <c r="BW10" s="625"/>
      <c r="BX10" s="67"/>
      <c r="BY10" s="67"/>
      <c r="BZ10" s="67"/>
      <c r="CA10" s="625"/>
      <c r="CB10" s="67"/>
      <c r="CC10" s="67"/>
    </row>
    <row r="11" spans="1:85" s="65" customFormat="1" ht="30" customHeight="1">
      <c r="A11" s="141"/>
      <c r="C11" s="433" t="s">
        <v>328</v>
      </c>
      <c r="D11" s="143"/>
      <c r="E11" s="143"/>
      <c r="F11" s="142"/>
      <c r="G11" s="142"/>
      <c r="H11" s="142"/>
      <c r="I11" s="149"/>
      <c r="J11" s="149"/>
      <c r="K11" s="142"/>
      <c r="L11" s="162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695"/>
      <c r="AB11" s="435"/>
      <c r="AC11" s="435"/>
      <c r="AD11" s="435"/>
      <c r="AE11" s="87"/>
      <c r="AF11" s="66"/>
      <c r="AG11" s="154"/>
      <c r="AI11" s="155"/>
      <c r="AJ11" s="155"/>
      <c r="AL11" s="301"/>
      <c r="AM11" s="301"/>
      <c r="AN11" s="145"/>
      <c r="AO11" s="144"/>
      <c r="AP11" s="146"/>
      <c r="AQ11" s="146"/>
      <c r="AR11" s="146"/>
      <c r="AS11" s="146"/>
      <c r="AT11" s="146"/>
      <c r="AU11" s="147"/>
      <c r="AV11" s="147"/>
      <c r="AW11" s="147"/>
      <c r="AX11" s="147"/>
      <c r="AY11" s="148"/>
      <c r="AZ11" s="146"/>
      <c r="BA11" s="148"/>
      <c r="BB11" s="148"/>
      <c r="BC11" s="148"/>
      <c r="BD11" s="148"/>
      <c r="BE11" s="148"/>
      <c r="BF11" s="314"/>
      <c r="BG11" s="796">
        <f>SUM(BG12:BG69)</f>
        <v>0</v>
      </c>
      <c r="BH11" s="524"/>
      <c r="BI11" s="525"/>
      <c r="BJ11" s="524"/>
      <c r="BK11" s="525"/>
      <c r="BL11" s="524"/>
      <c r="BN11" s="201"/>
      <c r="BO11" s="67"/>
      <c r="BP11" s="67"/>
      <c r="BQ11" s="67"/>
      <c r="BR11" s="67"/>
      <c r="BS11" s="67"/>
      <c r="BT11" s="67"/>
      <c r="BU11" s="67"/>
      <c r="BV11" s="67"/>
      <c r="BW11" s="625"/>
      <c r="BX11" s="67"/>
      <c r="BY11" s="67"/>
      <c r="BZ11" s="67"/>
      <c r="CA11" s="625"/>
      <c r="CB11" s="67"/>
      <c r="CC11" s="67"/>
    </row>
    <row r="12" spans="1:85" s="8" customFormat="1" ht="60" customHeight="1">
      <c r="A12" s="227" t="s">
        <v>9</v>
      </c>
      <c r="B12" s="228"/>
      <c r="C12" s="508" t="s">
        <v>437</v>
      </c>
      <c r="D12" s="676" t="s">
        <v>270</v>
      </c>
      <c r="E12" s="493" t="s">
        <v>441</v>
      </c>
      <c r="F12" s="486" t="s">
        <v>105</v>
      </c>
      <c r="G12" s="486" t="s">
        <v>104</v>
      </c>
      <c r="H12" s="637" t="s">
        <v>442</v>
      </c>
      <c r="I12" s="493">
        <v>1</v>
      </c>
      <c r="J12" s="493"/>
      <c r="K12" s="486" t="s">
        <v>220</v>
      </c>
      <c r="L12" s="677">
        <v>107.80000000000001</v>
      </c>
      <c r="M12" s="475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4"/>
      <c r="AA12" s="696"/>
      <c r="AB12" s="442"/>
      <c r="AC12" s="442"/>
      <c r="AD12" s="442"/>
      <c r="AE12" s="522">
        <f>SUM(M12:Z12)*L12+SUM(AA12:AD12)*1.1*L12</f>
        <v>0</v>
      </c>
      <c r="AF12" s="156" t="str">
        <f t="shared" ref="AF12:AF43" si="2">IF(SUM(M12:AD12)&gt;0,"Yes","No")</f>
        <v>No</v>
      </c>
      <c r="AG12" s="477" t="str">
        <f t="shared" ref="AG12:AG43" si="3">IF(A12="New","Yes","No")</f>
        <v>Yes</v>
      </c>
      <c r="AI12" s="880">
        <v>0.5</v>
      </c>
      <c r="AJ12" s="881">
        <f>AI12*SUM(M12:AD12)</f>
        <v>0</v>
      </c>
      <c r="AL12" s="532">
        <v>0.28599999999999998</v>
      </c>
      <c r="AM12" s="303">
        <f>SUM(M12:AD12)*AL12</f>
        <v>0</v>
      </c>
      <c r="AN12" s="185">
        <f t="shared" ref="AN12:AN43" si="4">$I12*M12</f>
        <v>0</v>
      </c>
      <c r="AO12" s="185">
        <f t="shared" ref="AO12:AO43" si="5">$I12*N12</f>
        <v>0</v>
      </c>
      <c r="AP12" s="185">
        <f t="shared" ref="AP12:AP43" si="6">$I12*O12</f>
        <v>0</v>
      </c>
      <c r="AQ12" s="185">
        <f t="shared" ref="AQ12:AQ43" si="7">$I12*P12</f>
        <v>0</v>
      </c>
      <c r="AR12" s="185">
        <f t="shared" ref="AR12:AR43" si="8">$I12*Q12</f>
        <v>0</v>
      </c>
      <c r="AS12" s="185">
        <f t="shared" ref="AS12:AS43" si="9">$I12*R12</f>
        <v>0</v>
      </c>
      <c r="AT12" s="185">
        <f t="shared" ref="AT12:AT43" si="10">$I12*S12</f>
        <v>0</v>
      </c>
      <c r="AU12" s="185">
        <f t="shared" ref="AU12:AU43" si="11">$I12*T12</f>
        <v>0</v>
      </c>
      <c r="AV12" s="185">
        <f t="shared" ref="AV12:AV43" si="12">$I12*U12</f>
        <v>0</v>
      </c>
      <c r="AW12" s="185">
        <f t="shared" ref="AW12:AW43" si="13">$I12*V12</f>
        <v>0</v>
      </c>
      <c r="AX12" s="185">
        <f t="shared" ref="AX12:AX43" si="14">$I12*W12</f>
        <v>0</v>
      </c>
      <c r="AY12" s="185">
        <f t="shared" ref="AY12:AY43" si="15">$I12*X12</f>
        <v>0</v>
      </c>
      <c r="AZ12" s="185">
        <f t="shared" ref="AZ12:AZ43" si="16">$I12*Y12</f>
        <v>0</v>
      </c>
      <c r="BA12" s="185">
        <f t="shared" ref="BA12:BA43" si="17">$I12*Z12</f>
        <v>0</v>
      </c>
      <c r="BB12" s="185">
        <f t="shared" ref="BB12:BB43" si="18">$I12*AA12</f>
        <v>0</v>
      </c>
      <c r="BC12" s="185">
        <f t="shared" ref="BC12:BC43" si="19">$I12*AB12</f>
        <v>0</v>
      </c>
      <c r="BD12" s="185">
        <f t="shared" ref="BD12:BD43" si="20">$I12*AC12</f>
        <v>0</v>
      </c>
      <c r="BE12" s="185">
        <f t="shared" ref="BE12:BE43" si="21">$I12*AD12</f>
        <v>0</v>
      </c>
      <c r="BF12" s="526">
        <v>1</v>
      </c>
      <c r="BG12" s="223">
        <f>SUM(BI12+BK12+BM12)</f>
        <v>0</v>
      </c>
      <c r="BH12" s="527">
        <v>3</v>
      </c>
      <c r="BI12" s="223">
        <f t="shared" ref="BI12:BI43" si="22">SUM(AN12:BE12)*BH12</f>
        <v>0</v>
      </c>
      <c r="BJ12" s="527"/>
      <c r="BK12" s="223">
        <f t="shared" ref="BK12:BK43" si="23">SUM(AN12:BE12)*BJ12</f>
        <v>0</v>
      </c>
      <c r="BL12" s="527"/>
      <c r="BM12" s="223">
        <f t="shared" ref="BM12:BM43" si="24">SUM(AN12:BE12)*BL12</f>
        <v>0</v>
      </c>
      <c r="BN12" s="199"/>
      <c r="BO12" s="209">
        <f t="shared" ref="BO12:BO43" si="25">IF($G12="XS",IF(SUM($M12:$AD12)&gt;0,SUM($M12:$AD12),0),0)*$I12</f>
        <v>0</v>
      </c>
      <c r="BP12" s="209">
        <f t="shared" ref="BP12:BP43" si="26">IF($G12="S",IF(SUM($M12:$AD12)&gt;0,SUM($M12:$AD12),0),0)*$I12</f>
        <v>0</v>
      </c>
      <c r="BQ12" s="209">
        <f t="shared" ref="BQ12:BQ43" si="27">IF($G12="M",IF(SUM($M12:$AD12)&gt;0,SUM($M12:$AD12),0),0)*$I12</f>
        <v>0</v>
      </c>
      <c r="BR12" s="209">
        <f t="shared" ref="BR12:BR43" si="28">IF($G12="L",IF(SUM($M12:$AD12)&gt;0,SUM($M12:$AD12),0),0)*$I12</f>
        <v>0</v>
      </c>
      <c r="BS12" s="209">
        <f t="shared" ref="BS12:BS43" si="29">IF($G12="XL",IF(SUM($M12:$AD12)&gt;0,SUM($M12:$AD12),0),0)*$I12</f>
        <v>0</v>
      </c>
      <c r="BT12" s="209">
        <f t="shared" ref="BT12:BT43" si="30">IF($G12="2XL",IF(SUM($M12:$AD12)&gt;0,SUM($M12:$AD12),0),0)*$I12</f>
        <v>0</v>
      </c>
      <c r="BU12" s="209">
        <f t="shared" ref="BU12:BU43" si="31">IF($G12="3XL",IF(SUM($M12:$AD12)&gt;0,SUM($M12:$AD12),0),0)*$I12</f>
        <v>0</v>
      </c>
      <c r="BV12" s="209">
        <f t="shared" ref="BV12:BV43" si="32">IF($G12="various",IF(SUM($M12:$AD12)&gt;0,SUM($M12:$AD12),0),0)*$I12</f>
        <v>0</v>
      </c>
      <c r="BW12" s="628"/>
      <c r="BX12" s="177">
        <f>IF(D12="",IF(SUM(M12:AD12)&gt;0,SUM(M12:AD12),0),0)*I12</f>
        <v>0</v>
      </c>
      <c r="BY12" s="177">
        <f>IF(D12="Dual tex.",IF(SUM(M12:AD12)&gt;0,SUM(M12:AD12),0),0)*I12</f>
        <v>0</v>
      </c>
      <c r="BZ12" s="177">
        <f>IF(D12="No tex.",IF(SUM(M12:AD12)&gt;0,SUM(M12:AD12),0),0)*I12</f>
        <v>0</v>
      </c>
      <c r="CA12" s="628"/>
      <c r="CB12" s="209">
        <f t="shared" ref="CB12:CB43" si="33">IF(F12="sloper",IF(SUM(M12:AD12)&gt;0,SUM(M12:AD12),0),0)*I12</f>
        <v>0</v>
      </c>
      <c r="CC12" s="209"/>
      <c r="CD12" s="310"/>
    </row>
    <row r="13" spans="1:85" s="8" customFormat="1" ht="60" customHeight="1">
      <c r="A13" s="230" t="s">
        <v>9</v>
      </c>
      <c r="B13" s="65"/>
      <c r="C13" s="511" t="s">
        <v>438</v>
      </c>
      <c r="D13" s="428" t="s">
        <v>270</v>
      </c>
      <c r="E13" s="494" t="s">
        <v>441</v>
      </c>
      <c r="F13" s="488" t="s">
        <v>105</v>
      </c>
      <c r="G13" s="488" t="s">
        <v>104</v>
      </c>
      <c r="H13" s="274" t="s">
        <v>443</v>
      </c>
      <c r="I13" s="494">
        <v>1</v>
      </c>
      <c r="J13" s="494"/>
      <c r="K13" s="494" t="s">
        <v>220</v>
      </c>
      <c r="L13" s="272">
        <v>107.80000000000001</v>
      </c>
      <c r="M13" s="116"/>
      <c r="N13" s="102"/>
      <c r="O13" s="204"/>
      <c r="P13" s="102"/>
      <c r="Q13" s="204"/>
      <c r="R13" s="102"/>
      <c r="S13" s="204"/>
      <c r="T13" s="102"/>
      <c r="U13" s="102"/>
      <c r="V13" s="204"/>
      <c r="W13" s="102"/>
      <c r="X13" s="204"/>
      <c r="Y13" s="102"/>
      <c r="Z13" s="204"/>
      <c r="AA13" s="697"/>
      <c r="AB13" s="103"/>
      <c r="AC13" s="103"/>
      <c r="AD13" s="103"/>
      <c r="AE13" s="367">
        <f t="shared" ref="AE13:AE69" si="34">SUM(M13:Z13)*L13+SUM(AA13:AD13)*1.1*L13</f>
        <v>0</v>
      </c>
      <c r="AF13" s="201" t="str">
        <f t="shared" si="2"/>
        <v>No</v>
      </c>
      <c r="AG13" s="119" t="str">
        <f t="shared" si="3"/>
        <v>Yes</v>
      </c>
      <c r="AI13" s="706">
        <v>0.5</v>
      </c>
      <c r="AJ13" s="705">
        <f t="shared" ref="AJ13:AJ42" si="35">AI13*SUM(M13:AD13)</f>
        <v>0</v>
      </c>
      <c r="AL13" s="532">
        <v>0.44</v>
      </c>
      <c r="AM13" s="303">
        <f t="shared" ref="AM13:AM43" si="36">SUM(M13:AD13)*AL13</f>
        <v>0</v>
      </c>
      <c r="AN13" s="185">
        <f t="shared" si="4"/>
        <v>0</v>
      </c>
      <c r="AO13" s="185">
        <f t="shared" si="5"/>
        <v>0</v>
      </c>
      <c r="AP13" s="185">
        <f t="shared" si="6"/>
        <v>0</v>
      </c>
      <c r="AQ13" s="185">
        <f t="shared" si="7"/>
        <v>0</v>
      </c>
      <c r="AR13" s="185">
        <f t="shared" si="8"/>
        <v>0</v>
      </c>
      <c r="AS13" s="185">
        <f t="shared" si="9"/>
        <v>0</v>
      </c>
      <c r="AT13" s="185">
        <f t="shared" si="10"/>
        <v>0</v>
      </c>
      <c r="AU13" s="185">
        <f t="shared" si="11"/>
        <v>0</v>
      </c>
      <c r="AV13" s="185">
        <f t="shared" si="12"/>
        <v>0</v>
      </c>
      <c r="AW13" s="185">
        <f t="shared" si="13"/>
        <v>0</v>
      </c>
      <c r="AX13" s="185">
        <f t="shared" si="14"/>
        <v>0</v>
      </c>
      <c r="AY13" s="185">
        <f t="shared" si="15"/>
        <v>0</v>
      </c>
      <c r="AZ13" s="185">
        <f t="shared" si="16"/>
        <v>0</v>
      </c>
      <c r="BA13" s="185">
        <f t="shared" si="17"/>
        <v>0</v>
      </c>
      <c r="BB13" s="185">
        <f t="shared" si="18"/>
        <v>0</v>
      </c>
      <c r="BC13" s="185">
        <f t="shared" si="19"/>
        <v>0</v>
      </c>
      <c r="BD13" s="185">
        <f t="shared" si="20"/>
        <v>0</v>
      </c>
      <c r="BE13" s="185">
        <f t="shared" si="21"/>
        <v>0</v>
      </c>
      <c r="BF13" s="526">
        <v>1</v>
      </c>
      <c r="BG13" s="223">
        <f t="shared" ref="BG13:BG69" si="37">SUM(BI13+BK13+BM13)</f>
        <v>0</v>
      </c>
      <c r="BH13" s="527">
        <v>3</v>
      </c>
      <c r="BI13" s="223">
        <f t="shared" si="22"/>
        <v>0</v>
      </c>
      <c r="BJ13" s="527"/>
      <c r="BK13" s="223">
        <f t="shared" si="23"/>
        <v>0</v>
      </c>
      <c r="BL13" s="527"/>
      <c r="BM13" s="223">
        <f t="shared" si="24"/>
        <v>0</v>
      </c>
      <c r="BN13" s="199"/>
      <c r="BO13" s="209">
        <f t="shared" si="25"/>
        <v>0</v>
      </c>
      <c r="BP13" s="209">
        <f t="shared" si="26"/>
        <v>0</v>
      </c>
      <c r="BQ13" s="209">
        <f t="shared" si="27"/>
        <v>0</v>
      </c>
      <c r="BR13" s="209">
        <f t="shared" si="28"/>
        <v>0</v>
      </c>
      <c r="BS13" s="209">
        <f t="shared" si="29"/>
        <v>0</v>
      </c>
      <c r="BT13" s="209">
        <f t="shared" si="30"/>
        <v>0</v>
      </c>
      <c r="BU13" s="209">
        <f t="shared" si="31"/>
        <v>0</v>
      </c>
      <c r="BV13" s="209">
        <f t="shared" si="32"/>
        <v>0</v>
      </c>
      <c r="BW13" s="628"/>
      <c r="BX13" s="177">
        <f>IF(D13="",IF(SUM(M13:AD13)&gt;0,SUM(M13:AD13),0),0)*I13</f>
        <v>0</v>
      </c>
      <c r="BY13" s="177">
        <f>IF(D13="Dual tex.",IF(SUM(M13:AD13)&gt;0,SUM(M13:AD13),0),0)*I13</f>
        <v>0</v>
      </c>
      <c r="BZ13" s="177">
        <f>IF(D13="No tex.",IF(SUM(M13:AD13)&gt;0,SUM(M13:AD13),0),0)*I13</f>
        <v>0</v>
      </c>
      <c r="CA13" s="628"/>
      <c r="CB13" s="209">
        <f t="shared" si="33"/>
        <v>0</v>
      </c>
      <c r="CC13" s="209"/>
    </row>
    <row r="14" spans="1:85" s="8" customFormat="1" ht="60" customHeight="1">
      <c r="A14" s="230" t="s">
        <v>9</v>
      </c>
      <c r="B14" s="65"/>
      <c r="C14" s="509" t="s">
        <v>439</v>
      </c>
      <c r="D14" s="471" t="s">
        <v>270</v>
      </c>
      <c r="E14" s="69" t="s">
        <v>441</v>
      </c>
      <c r="F14" s="487" t="s">
        <v>105</v>
      </c>
      <c r="G14" s="487" t="s">
        <v>104</v>
      </c>
      <c r="H14" s="276" t="s">
        <v>444</v>
      </c>
      <c r="I14" s="69">
        <v>1</v>
      </c>
      <c r="J14" s="69"/>
      <c r="K14" s="69" t="s">
        <v>220</v>
      </c>
      <c r="L14" s="288">
        <v>107.80000000000001</v>
      </c>
      <c r="M14" s="120"/>
      <c r="N14" s="100"/>
      <c r="O14" s="195"/>
      <c r="P14" s="100"/>
      <c r="Q14" s="195"/>
      <c r="R14" s="100"/>
      <c r="S14" s="195"/>
      <c r="T14" s="100"/>
      <c r="U14" s="100"/>
      <c r="V14" s="195"/>
      <c r="W14" s="100"/>
      <c r="X14" s="195"/>
      <c r="Y14" s="100"/>
      <c r="Z14" s="195"/>
      <c r="AA14" s="698"/>
      <c r="AB14" s="101"/>
      <c r="AC14" s="101"/>
      <c r="AD14" s="101"/>
      <c r="AE14" s="470">
        <f t="shared" si="34"/>
        <v>0</v>
      </c>
      <c r="AF14" s="8" t="str">
        <f t="shared" si="2"/>
        <v>No</v>
      </c>
      <c r="AG14" s="197" t="str">
        <f t="shared" si="3"/>
        <v>Yes</v>
      </c>
      <c r="AI14" s="706">
        <v>0.5</v>
      </c>
      <c r="AJ14" s="705">
        <f t="shared" si="35"/>
        <v>0</v>
      </c>
      <c r="AL14" s="532">
        <v>0.33</v>
      </c>
      <c r="AM14" s="303">
        <f t="shared" si="36"/>
        <v>0</v>
      </c>
      <c r="AN14" s="185">
        <f t="shared" si="4"/>
        <v>0</v>
      </c>
      <c r="AO14" s="185">
        <f t="shared" si="5"/>
        <v>0</v>
      </c>
      <c r="AP14" s="185">
        <f t="shared" si="6"/>
        <v>0</v>
      </c>
      <c r="AQ14" s="185">
        <f t="shared" si="7"/>
        <v>0</v>
      </c>
      <c r="AR14" s="185">
        <f t="shared" si="8"/>
        <v>0</v>
      </c>
      <c r="AS14" s="185">
        <f t="shared" si="9"/>
        <v>0</v>
      </c>
      <c r="AT14" s="185">
        <f t="shared" si="10"/>
        <v>0</v>
      </c>
      <c r="AU14" s="185">
        <f t="shared" si="11"/>
        <v>0</v>
      </c>
      <c r="AV14" s="185">
        <f t="shared" si="12"/>
        <v>0</v>
      </c>
      <c r="AW14" s="185">
        <f t="shared" si="13"/>
        <v>0</v>
      </c>
      <c r="AX14" s="185">
        <f t="shared" si="14"/>
        <v>0</v>
      </c>
      <c r="AY14" s="185">
        <f t="shared" si="15"/>
        <v>0</v>
      </c>
      <c r="AZ14" s="185">
        <f t="shared" si="16"/>
        <v>0</v>
      </c>
      <c r="BA14" s="185">
        <f t="shared" si="17"/>
        <v>0</v>
      </c>
      <c r="BB14" s="185">
        <f t="shared" si="18"/>
        <v>0</v>
      </c>
      <c r="BC14" s="185">
        <f t="shared" si="19"/>
        <v>0</v>
      </c>
      <c r="BD14" s="185">
        <f t="shared" si="20"/>
        <v>0</v>
      </c>
      <c r="BE14" s="185">
        <f t="shared" si="21"/>
        <v>0</v>
      </c>
      <c r="BF14" s="526">
        <v>1</v>
      </c>
      <c r="BG14" s="223">
        <f t="shared" si="37"/>
        <v>0</v>
      </c>
      <c r="BH14" s="527">
        <v>3</v>
      </c>
      <c r="BI14" s="223">
        <f t="shared" si="22"/>
        <v>0</v>
      </c>
      <c r="BJ14" s="527"/>
      <c r="BK14" s="223">
        <f t="shared" si="23"/>
        <v>0</v>
      </c>
      <c r="BL14" s="527"/>
      <c r="BM14" s="223">
        <f t="shared" si="24"/>
        <v>0</v>
      </c>
      <c r="BN14" s="199"/>
      <c r="BO14" s="209">
        <f t="shared" si="25"/>
        <v>0</v>
      </c>
      <c r="BP14" s="209">
        <f t="shared" si="26"/>
        <v>0</v>
      </c>
      <c r="BQ14" s="209">
        <f t="shared" si="27"/>
        <v>0</v>
      </c>
      <c r="BR14" s="209">
        <f t="shared" si="28"/>
        <v>0</v>
      </c>
      <c r="BS14" s="209">
        <f t="shared" si="29"/>
        <v>0</v>
      </c>
      <c r="BT14" s="209">
        <f t="shared" si="30"/>
        <v>0</v>
      </c>
      <c r="BU14" s="209">
        <f t="shared" si="31"/>
        <v>0</v>
      </c>
      <c r="BV14" s="209">
        <f t="shared" si="32"/>
        <v>0</v>
      </c>
      <c r="BW14" s="628"/>
      <c r="BX14" s="177">
        <f>IF(D14="",IF(SUM(M14:AD14)&gt;0,SUM(M14:AD14),0),0)*I14</f>
        <v>0</v>
      </c>
      <c r="BY14" s="177">
        <f>IF(D14="Dual tex.",IF(SUM(M14:AD14)&gt;0,SUM(M14:AD14),0),0)*I14</f>
        <v>0</v>
      </c>
      <c r="BZ14" s="177">
        <f>IF(D14="No tex.",IF(SUM(M14:AD14)&gt;0,SUM(M14:AD14),0),0)*I14</f>
        <v>0</v>
      </c>
      <c r="CA14" s="628"/>
      <c r="CB14" s="209">
        <f t="shared" si="33"/>
        <v>0</v>
      </c>
      <c r="CC14" s="209"/>
    </row>
    <row r="15" spans="1:85" s="8" customFormat="1" ht="60" customHeight="1">
      <c r="A15" s="469" t="s">
        <v>9</v>
      </c>
      <c r="B15" s="233"/>
      <c r="C15" s="512" t="s">
        <v>440</v>
      </c>
      <c r="D15" s="675" t="s">
        <v>270</v>
      </c>
      <c r="E15" s="496" t="s">
        <v>441</v>
      </c>
      <c r="F15" s="490" t="s">
        <v>105</v>
      </c>
      <c r="G15" s="490" t="s">
        <v>104</v>
      </c>
      <c r="H15" s="483" t="s">
        <v>445</v>
      </c>
      <c r="I15" s="496">
        <v>1</v>
      </c>
      <c r="J15" s="496"/>
      <c r="K15" s="496" t="s">
        <v>220</v>
      </c>
      <c r="L15" s="484">
        <v>107.80000000000001</v>
      </c>
      <c r="M15" s="454"/>
      <c r="N15" s="452"/>
      <c r="O15" s="453"/>
      <c r="P15" s="452"/>
      <c r="Q15" s="453"/>
      <c r="R15" s="452"/>
      <c r="S15" s="453"/>
      <c r="T15" s="452"/>
      <c r="U15" s="452"/>
      <c r="V15" s="453"/>
      <c r="W15" s="452"/>
      <c r="X15" s="453"/>
      <c r="Y15" s="452"/>
      <c r="Z15" s="453"/>
      <c r="AA15" s="699"/>
      <c r="AB15" s="455"/>
      <c r="AC15" s="455"/>
      <c r="AD15" s="455"/>
      <c r="AE15" s="485">
        <f t="shared" si="34"/>
        <v>0</v>
      </c>
      <c r="AF15" s="449" t="str">
        <f t="shared" si="2"/>
        <v>No</v>
      </c>
      <c r="AG15" s="123" t="str">
        <f t="shared" si="3"/>
        <v>Yes</v>
      </c>
      <c r="AI15" s="706">
        <v>0.5</v>
      </c>
      <c r="AJ15" s="705">
        <f t="shared" si="35"/>
        <v>0</v>
      </c>
      <c r="AL15" s="532">
        <v>0.35199999999999998</v>
      </c>
      <c r="AM15" s="303">
        <f t="shared" si="36"/>
        <v>0</v>
      </c>
      <c r="AN15" s="185">
        <f t="shared" si="4"/>
        <v>0</v>
      </c>
      <c r="AO15" s="185">
        <f t="shared" si="5"/>
        <v>0</v>
      </c>
      <c r="AP15" s="185">
        <f t="shared" si="6"/>
        <v>0</v>
      </c>
      <c r="AQ15" s="185">
        <f t="shared" si="7"/>
        <v>0</v>
      </c>
      <c r="AR15" s="185">
        <f t="shared" si="8"/>
        <v>0</v>
      </c>
      <c r="AS15" s="185">
        <f t="shared" si="9"/>
        <v>0</v>
      </c>
      <c r="AT15" s="185">
        <f t="shared" si="10"/>
        <v>0</v>
      </c>
      <c r="AU15" s="185">
        <f t="shared" si="11"/>
        <v>0</v>
      </c>
      <c r="AV15" s="185">
        <f t="shared" si="12"/>
        <v>0</v>
      </c>
      <c r="AW15" s="185">
        <f t="shared" si="13"/>
        <v>0</v>
      </c>
      <c r="AX15" s="185">
        <f t="shared" si="14"/>
        <v>0</v>
      </c>
      <c r="AY15" s="185">
        <f t="shared" si="15"/>
        <v>0</v>
      </c>
      <c r="AZ15" s="185">
        <f t="shared" si="16"/>
        <v>0</v>
      </c>
      <c r="BA15" s="185">
        <f t="shared" si="17"/>
        <v>0</v>
      </c>
      <c r="BB15" s="185">
        <f t="shared" si="18"/>
        <v>0</v>
      </c>
      <c r="BC15" s="185">
        <f t="shared" si="19"/>
        <v>0</v>
      </c>
      <c r="BD15" s="185">
        <f t="shared" si="20"/>
        <v>0</v>
      </c>
      <c r="BE15" s="185">
        <f t="shared" si="21"/>
        <v>0</v>
      </c>
      <c r="BF15" s="526">
        <v>1</v>
      </c>
      <c r="BG15" s="223">
        <f t="shared" si="37"/>
        <v>0</v>
      </c>
      <c r="BH15" s="527">
        <v>3</v>
      </c>
      <c r="BI15" s="223">
        <f t="shared" si="22"/>
        <v>0</v>
      </c>
      <c r="BJ15" s="527"/>
      <c r="BK15" s="223">
        <f t="shared" si="23"/>
        <v>0</v>
      </c>
      <c r="BL15" s="527"/>
      <c r="BM15" s="223">
        <f t="shared" si="24"/>
        <v>0</v>
      </c>
      <c r="BN15" s="199"/>
      <c r="BO15" s="209">
        <f t="shared" si="25"/>
        <v>0</v>
      </c>
      <c r="BP15" s="209">
        <f t="shared" si="26"/>
        <v>0</v>
      </c>
      <c r="BQ15" s="209">
        <f t="shared" si="27"/>
        <v>0</v>
      </c>
      <c r="BR15" s="209">
        <f t="shared" si="28"/>
        <v>0</v>
      </c>
      <c r="BS15" s="209">
        <f t="shared" si="29"/>
        <v>0</v>
      </c>
      <c r="BT15" s="209">
        <f t="shared" si="30"/>
        <v>0</v>
      </c>
      <c r="BU15" s="209">
        <f t="shared" si="31"/>
        <v>0</v>
      </c>
      <c r="BV15" s="209">
        <f t="shared" si="32"/>
        <v>0</v>
      </c>
      <c r="BW15" s="628"/>
      <c r="BX15" s="177">
        <f>IF(D15="",IF(SUM(M15:AD15)&gt;0,SUM(M15:AD15),0),0)*I15</f>
        <v>0</v>
      </c>
      <c r="BY15" s="177">
        <f>IF(D15="Dual tex.",IF(SUM(M15:AD15)&gt;0,SUM(M15:AD15),0),0)*I15</f>
        <v>0</v>
      </c>
      <c r="BZ15" s="177">
        <f>IF(D15="No tex.",IF(SUM(M15:AD15)&gt;0,SUM(M15:AD15),0),0)*I15</f>
        <v>0</v>
      </c>
      <c r="CA15" s="628"/>
      <c r="CB15" s="209">
        <f t="shared" si="33"/>
        <v>0</v>
      </c>
      <c r="CC15" s="209"/>
    </row>
    <row r="16" spans="1:85" s="8" customFormat="1" ht="60" customHeight="1">
      <c r="A16" s="227" t="s">
        <v>9</v>
      </c>
      <c r="B16" s="228"/>
      <c r="C16" s="508" t="s">
        <v>388</v>
      </c>
      <c r="D16" s="472"/>
      <c r="E16" s="486" t="s">
        <v>365</v>
      </c>
      <c r="F16" s="486" t="s">
        <v>105</v>
      </c>
      <c r="G16" s="486" t="s">
        <v>103</v>
      </c>
      <c r="H16" s="473" t="s">
        <v>331</v>
      </c>
      <c r="I16" s="493">
        <v>1</v>
      </c>
      <c r="J16" s="493"/>
      <c r="K16" s="486" t="s">
        <v>220</v>
      </c>
      <c r="L16" s="474">
        <v>170.5</v>
      </c>
      <c r="M16" s="444"/>
      <c r="N16" s="442"/>
      <c r="O16" s="443"/>
      <c r="P16" s="442"/>
      <c r="Q16" s="443"/>
      <c r="R16" s="442"/>
      <c r="S16" s="443"/>
      <c r="T16" s="442"/>
      <c r="U16" s="442"/>
      <c r="V16" s="443"/>
      <c r="W16" s="442"/>
      <c r="X16" s="443"/>
      <c r="Y16" s="442"/>
      <c r="Z16" s="443"/>
      <c r="AA16" s="696"/>
      <c r="AB16" s="475"/>
      <c r="AC16" s="475"/>
      <c r="AD16" s="475"/>
      <c r="AE16" s="476">
        <f t="shared" si="34"/>
        <v>0</v>
      </c>
      <c r="AF16" s="156" t="str">
        <f t="shared" si="2"/>
        <v>No</v>
      </c>
      <c r="AG16" s="477" t="str">
        <f t="shared" si="3"/>
        <v>Yes</v>
      </c>
      <c r="AI16" s="706">
        <v>1</v>
      </c>
      <c r="AJ16" s="705">
        <f t="shared" si="35"/>
        <v>0</v>
      </c>
      <c r="AL16" s="531">
        <v>0.82599999999999996</v>
      </c>
      <c r="AM16" s="303">
        <f t="shared" si="36"/>
        <v>0</v>
      </c>
      <c r="AN16" s="185">
        <f t="shared" si="4"/>
        <v>0</v>
      </c>
      <c r="AO16" s="185">
        <f t="shared" si="5"/>
        <v>0</v>
      </c>
      <c r="AP16" s="185">
        <f t="shared" si="6"/>
        <v>0</v>
      </c>
      <c r="AQ16" s="185">
        <f t="shared" si="7"/>
        <v>0</v>
      </c>
      <c r="AR16" s="185">
        <f t="shared" si="8"/>
        <v>0</v>
      </c>
      <c r="AS16" s="185">
        <f t="shared" si="9"/>
        <v>0</v>
      </c>
      <c r="AT16" s="185">
        <f t="shared" si="10"/>
        <v>0</v>
      </c>
      <c r="AU16" s="185">
        <f t="shared" si="11"/>
        <v>0</v>
      </c>
      <c r="AV16" s="185">
        <f t="shared" si="12"/>
        <v>0</v>
      </c>
      <c r="AW16" s="185">
        <f t="shared" si="13"/>
        <v>0</v>
      </c>
      <c r="AX16" s="185">
        <f t="shared" si="14"/>
        <v>0</v>
      </c>
      <c r="AY16" s="185">
        <f t="shared" si="15"/>
        <v>0</v>
      </c>
      <c r="AZ16" s="185">
        <f t="shared" si="16"/>
        <v>0</v>
      </c>
      <c r="BA16" s="185">
        <f t="shared" si="17"/>
        <v>0</v>
      </c>
      <c r="BB16" s="185">
        <f t="shared" si="18"/>
        <v>0</v>
      </c>
      <c r="BC16" s="185">
        <f t="shared" si="19"/>
        <v>0</v>
      </c>
      <c r="BD16" s="185">
        <f t="shared" si="20"/>
        <v>0</v>
      </c>
      <c r="BE16" s="185">
        <f t="shared" si="21"/>
        <v>0</v>
      </c>
      <c r="BF16" s="526">
        <v>2</v>
      </c>
      <c r="BG16" s="223">
        <f t="shared" si="37"/>
        <v>0</v>
      </c>
      <c r="BH16" s="527">
        <v>2</v>
      </c>
      <c r="BI16" s="223">
        <f t="shared" si="22"/>
        <v>0</v>
      </c>
      <c r="BJ16" s="527"/>
      <c r="BK16" s="223">
        <f t="shared" si="23"/>
        <v>0</v>
      </c>
      <c r="BL16" s="527"/>
      <c r="BM16" s="223">
        <f t="shared" si="24"/>
        <v>0</v>
      </c>
      <c r="BN16" s="199"/>
      <c r="BO16" s="209">
        <f t="shared" si="25"/>
        <v>0</v>
      </c>
      <c r="BP16" s="209">
        <f t="shared" si="26"/>
        <v>0</v>
      </c>
      <c r="BQ16" s="209">
        <f t="shared" si="27"/>
        <v>0</v>
      </c>
      <c r="BR16" s="209">
        <f t="shared" si="28"/>
        <v>0</v>
      </c>
      <c r="BS16" s="209">
        <f t="shared" si="29"/>
        <v>0</v>
      </c>
      <c r="BT16" s="209">
        <f t="shared" si="30"/>
        <v>0</v>
      </c>
      <c r="BU16" s="209">
        <f t="shared" si="31"/>
        <v>0</v>
      </c>
      <c r="BV16" s="209">
        <f t="shared" si="32"/>
        <v>0</v>
      </c>
      <c r="BW16" s="628"/>
      <c r="BX16" s="177">
        <f>IF(D16="",IF(SUM(M16:AD16)&gt;0,SUM(M16:AD16),0),0)*I16</f>
        <v>0</v>
      </c>
      <c r="BY16" s="177">
        <f>IF(D16="Dual tex.",IF(SUM(M16:AD16)&gt;0,SUM(M16:AD16),0),0)*I16</f>
        <v>0</v>
      </c>
      <c r="BZ16" s="177">
        <f>IF(D16="No tex.",IF(SUM(M16:AD16)&gt;0,SUM(M16:AD16),0),0)*I16</f>
        <v>0</v>
      </c>
      <c r="CA16" s="628"/>
      <c r="CB16" s="209">
        <f t="shared" si="33"/>
        <v>0</v>
      </c>
      <c r="CC16" s="209"/>
    </row>
    <row r="17" spans="1:82" s="8" customFormat="1" ht="60" customHeight="1">
      <c r="A17" s="230" t="s">
        <v>9</v>
      </c>
      <c r="B17" s="65"/>
      <c r="C17" s="509" t="s">
        <v>389</v>
      </c>
      <c r="D17" s="471" t="s">
        <v>270</v>
      </c>
      <c r="E17" s="69" t="s">
        <v>365</v>
      </c>
      <c r="F17" s="487" t="s">
        <v>105</v>
      </c>
      <c r="G17" s="487" t="s">
        <v>103</v>
      </c>
      <c r="H17" s="480" t="s">
        <v>331</v>
      </c>
      <c r="I17" s="69">
        <v>1</v>
      </c>
      <c r="J17" s="69"/>
      <c r="K17" s="487" t="s">
        <v>220</v>
      </c>
      <c r="L17" s="478">
        <v>170.5</v>
      </c>
      <c r="M17" s="101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20"/>
      <c r="AA17" s="698"/>
      <c r="AB17" s="100"/>
      <c r="AC17" s="100"/>
      <c r="AD17" s="100"/>
      <c r="AE17" s="470">
        <f t="shared" si="34"/>
        <v>0</v>
      </c>
      <c r="AF17" s="8" t="str">
        <f t="shared" si="2"/>
        <v>No</v>
      </c>
      <c r="AG17" s="197" t="str">
        <f t="shared" si="3"/>
        <v>Yes</v>
      </c>
      <c r="AI17" s="706">
        <v>1</v>
      </c>
      <c r="AJ17" s="705">
        <f t="shared" si="35"/>
        <v>0</v>
      </c>
      <c r="AL17" s="532">
        <v>0.82599999999999996</v>
      </c>
      <c r="AM17" s="303">
        <f t="shared" si="36"/>
        <v>0</v>
      </c>
      <c r="AN17" s="185">
        <f t="shared" si="4"/>
        <v>0</v>
      </c>
      <c r="AO17" s="185">
        <f t="shared" si="5"/>
        <v>0</v>
      </c>
      <c r="AP17" s="185">
        <f t="shared" si="6"/>
        <v>0</v>
      </c>
      <c r="AQ17" s="185">
        <f t="shared" si="7"/>
        <v>0</v>
      </c>
      <c r="AR17" s="185">
        <f t="shared" si="8"/>
        <v>0</v>
      </c>
      <c r="AS17" s="185">
        <f t="shared" si="9"/>
        <v>0</v>
      </c>
      <c r="AT17" s="185">
        <f t="shared" si="10"/>
        <v>0</v>
      </c>
      <c r="AU17" s="185">
        <f t="shared" si="11"/>
        <v>0</v>
      </c>
      <c r="AV17" s="185">
        <f t="shared" si="12"/>
        <v>0</v>
      </c>
      <c r="AW17" s="185">
        <f t="shared" si="13"/>
        <v>0</v>
      </c>
      <c r="AX17" s="185">
        <f t="shared" si="14"/>
        <v>0</v>
      </c>
      <c r="AY17" s="185">
        <f t="shared" si="15"/>
        <v>0</v>
      </c>
      <c r="AZ17" s="185">
        <f t="shared" si="16"/>
        <v>0</v>
      </c>
      <c r="BA17" s="185">
        <f t="shared" si="17"/>
        <v>0</v>
      </c>
      <c r="BB17" s="185">
        <f t="shared" si="18"/>
        <v>0</v>
      </c>
      <c r="BC17" s="185">
        <f t="shared" si="19"/>
        <v>0</v>
      </c>
      <c r="BD17" s="185">
        <f t="shared" si="20"/>
        <v>0</v>
      </c>
      <c r="BE17" s="185">
        <f t="shared" si="21"/>
        <v>0</v>
      </c>
      <c r="BF17" s="526">
        <v>2</v>
      </c>
      <c r="BG17" s="223">
        <f t="shared" si="37"/>
        <v>0</v>
      </c>
      <c r="BH17" s="527">
        <v>2</v>
      </c>
      <c r="BI17" s="223">
        <f t="shared" si="22"/>
        <v>0</v>
      </c>
      <c r="BJ17" s="527"/>
      <c r="BK17" s="223">
        <f t="shared" si="23"/>
        <v>0</v>
      </c>
      <c r="BL17" s="527"/>
      <c r="BM17" s="223">
        <f t="shared" si="24"/>
        <v>0</v>
      </c>
      <c r="BN17" s="199"/>
      <c r="BO17" s="209">
        <f t="shared" si="25"/>
        <v>0</v>
      </c>
      <c r="BP17" s="209">
        <f t="shared" si="26"/>
        <v>0</v>
      </c>
      <c r="BQ17" s="209">
        <f t="shared" si="27"/>
        <v>0</v>
      </c>
      <c r="BR17" s="209">
        <f t="shared" si="28"/>
        <v>0</v>
      </c>
      <c r="BS17" s="209">
        <f t="shared" si="29"/>
        <v>0</v>
      </c>
      <c r="BT17" s="209">
        <f t="shared" si="30"/>
        <v>0</v>
      </c>
      <c r="BU17" s="209">
        <f t="shared" si="31"/>
        <v>0</v>
      </c>
      <c r="BV17" s="209">
        <f t="shared" si="32"/>
        <v>0</v>
      </c>
      <c r="BW17" s="628"/>
      <c r="BX17" s="177">
        <f t="shared" ref="BX17:BX69" si="38">IF(D17="",IF(SUM(M17:AD17)&gt;0,SUM(M17:AD17),0),0)*I17</f>
        <v>0</v>
      </c>
      <c r="BY17" s="177">
        <f t="shared" ref="BY17:BY69" si="39">IF(D17="Dual tex.",IF(SUM(M17:AD17)&gt;0,SUM(M17:AD17),0),0)*I17</f>
        <v>0</v>
      </c>
      <c r="BZ17" s="177">
        <f t="shared" ref="BZ17:BZ69" si="40">IF(D17="No tex.",IF(SUM(M17:AD17)&gt;0,SUM(M17:AD17),0),0)*I17</f>
        <v>0</v>
      </c>
      <c r="CA17" s="628"/>
      <c r="CB17" s="209">
        <f t="shared" si="33"/>
        <v>0</v>
      </c>
      <c r="CC17" s="209"/>
      <c r="CD17" s="310"/>
    </row>
    <row r="18" spans="1:82" s="8" customFormat="1" ht="60" customHeight="1">
      <c r="A18" s="191" t="s">
        <v>9</v>
      </c>
      <c r="B18" s="65"/>
      <c r="C18" s="511" t="s">
        <v>390</v>
      </c>
      <c r="D18" s="229"/>
      <c r="E18" s="494" t="s">
        <v>365</v>
      </c>
      <c r="F18" s="488" t="s">
        <v>105</v>
      </c>
      <c r="G18" s="488" t="s">
        <v>103</v>
      </c>
      <c r="H18" s="274" t="s">
        <v>332</v>
      </c>
      <c r="I18" s="494">
        <v>1</v>
      </c>
      <c r="J18" s="494"/>
      <c r="K18" s="494" t="s">
        <v>220</v>
      </c>
      <c r="L18" s="272">
        <v>170.5</v>
      </c>
      <c r="M18" s="116"/>
      <c r="N18" s="102"/>
      <c r="O18" s="204"/>
      <c r="P18" s="102"/>
      <c r="Q18" s="204"/>
      <c r="R18" s="102"/>
      <c r="S18" s="204"/>
      <c r="T18" s="102"/>
      <c r="U18" s="102"/>
      <c r="V18" s="204"/>
      <c r="W18" s="102"/>
      <c r="X18" s="204"/>
      <c r="Y18" s="102"/>
      <c r="Z18" s="204"/>
      <c r="AA18" s="697"/>
      <c r="AB18" s="103"/>
      <c r="AC18" s="103"/>
      <c r="AD18" s="103"/>
      <c r="AE18" s="367">
        <f t="shared" si="34"/>
        <v>0</v>
      </c>
      <c r="AF18" s="201" t="str">
        <f t="shared" si="2"/>
        <v>No</v>
      </c>
      <c r="AG18" s="119" t="str">
        <f t="shared" si="3"/>
        <v>Yes</v>
      </c>
      <c r="AI18" s="706">
        <v>1</v>
      </c>
      <c r="AJ18" s="705">
        <f t="shared" si="35"/>
        <v>0</v>
      </c>
      <c r="AL18" s="304">
        <v>0.76</v>
      </c>
      <c r="AM18" s="303">
        <f t="shared" si="36"/>
        <v>0</v>
      </c>
      <c r="AN18" s="185">
        <f t="shared" si="4"/>
        <v>0</v>
      </c>
      <c r="AO18" s="185">
        <f t="shared" si="5"/>
        <v>0</v>
      </c>
      <c r="AP18" s="185">
        <f t="shared" si="6"/>
        <v>0</v>
      </c>
      <c r="AQ18" s="185">
        <f t="shared" si="7"/>
        <v>0</v>
      </c>
      <c r="AR18" s="185">
        <f t="shared" si="8"/>
        <v>0</v>
      </c>
      <c r="AS18" s="185">
        <f t="shared" si="9"/>
        <v>0</v>
      </c>
      <c r="AT18" s="185">
        <f t="shared" si="10"/>
        <v>0</v>
      </c>
      <c r="AU18" s="185">
        <f t="shared" si="11"/>
        <v>0</v>
      </c>
      <c r="AV18" s="185">
        <f t="shared" si="12"/>
        <v>0</v>
      </c>
      <c r="AW18" s="185">
        <f t="shared" si="13"/>
        <v>0</v>
      </c>
      <c r="AX18" s="185">
        <f t="shared" si="14"/>
        <v>0</v>
      </c>
      <c r="AY18" s="185">
        <f t="shared" si="15"/>
        <v>0</v>
      </c>
      <c r="AZ18" s="185">
        <f t="shared" si="16"/>
        <v>0</v>
      </c>
      <c r="BA18" s="185">
        <f t="shared" si="17"/>
        <v>0</v>
      </c>
      <c r="BB18" s="185">
        <f t="shared" si="18"/>
        <v>0</v>
      </c>
      <c r="BC18" s="185">
        <f t="shared" si="19"/>
        <v>0</v>
      </c>
      <c r="BD18" s="185">
        <f t="shared" si="20"/>
        <v>0</v>
      </c>
      <c r="BE18" s="185">
        <f t="shared" si="21"/>
        <v>0</v>
      </c>
      <c r="BF18" s="526">
        <v>2</v>
      </c>
      <c r="BG18" s="223">
        <f t="shared" si="37"/>
        <v>0</v>
      </c>
      <c r="BH18" s="527">
        <v>2</v>
      </c>
      <c r="BI18" s="223">
        <f t="shared" si="22"/>
        <v>0</v>
      </c>
      <c r="BJ18" s="527"/>
      <c r="BK18" s="223">
        <f t="shared" si="23"/>
        <v>0</v>
      </c>
      <c r="BL18" s="527"/>
      <c r="BM18" s="223">
        <f t="shared" si="24"/>
        <v>0</v>
      </c>
      <c r="BN18" s="199"/>
      <c r="BO18" s="209">
        <f t="shared" si="25"/>
        <v>0</v>
      </c>
      <c r="BP18" s="209">
        <f t="shared" si="26"/>
        <v>0</v>
      </c>
      <c r="BQ18" s="209">
        <f t="shared" si="27"/>
        <v>0</v>
      </c>
      <c r="BR18" s="209">
        <f t="shared" si="28"/>
        <v>0</v>
      </c>
      <c r="BS18" s="209">
        <f t="shared" si="29"/>
        <v>0</v>
      </c>
      <c r="BT18" s="209">
        <f t="shared" si="30"/>
        <v>0</v>
      </c>
      <c r="BU18" s="209">
        <f t="shared" si="31"/>
        <v>0</v>
      </c>
      <c r="BV18" s="209">
        <f t="shared" si="32"/>
        <v>0</v>
      </c>
      <c r="BW18" s="628"/>
      <c r="BX18" s="177">
        <f t="shared" si="38"/>
        <v>0</v>
      </c>
      <c r="BY18" s="177">
        <f t="shared" si="39"/>
        <v>0</v>
      </c>
      <c r="BZ18" s="177">
        <f t="shared" si="40"/>
        <v>0</v>
      </c>
      <c r="CA18" s="628"/>
      <c r="CB18" s="209">
        <f t="shared" si="33"/>
        <v>0</v>
      </c>
      <c r="CC18" s="209"/>
    </row>
    <row r="19" spans="1:82" s="8" customFormat="1" ht="60" customHeight="1">
      <c r="A19" s="230" t="s">
        <v>9</v>
      </c>
      <c r="B19" s="65"/>
      <c r="C19" s="511" t="s">
        <v>391</v>
      </c>
      <c r="D19" s="428" t="s">
        <v>270</v>
      </c>
      <c r="E19" s="494" t="s">
        <v>365</v>
      </c>
      <c r="F19" s="488" t="s">
        <v>105</v>
      </c>
      <c r="G19" s="488" t="s">
        <v>103</v>
      </c>
      <c r="H19" s="274" t="s">
        <v>332</v>
      </c>
      <c r="I19" s="494">
        <v>1</v>
      </c>
      <c r="J19" s="494"/>
      <c r="K19" s="494" t="s">
        <v>220</v>
      </c>
      <c r="L19" s="272">
        <v>170.5</v>
      </c>
      <c r="M19" s="116"/>
      <c r="N19" s="102"/>
      <c r="O19" s="204"/>
      <c r="P19" s="102"/>
      <c r="Q19" s="204"/>
      <c r="R19" s="102"/>
      <c r="S19" s="204"/>
      <c r="T19" s="102"/>
      <c r="U19" s="102"/>
      <c r="V19" s="204"/>
      <c r="W19" s="102"/>
      <c r="X19" s="204"/>
      <c r="Y19" s="102"/>
      <c r="Z19" s="204"/>
      <c r="AA19" s="697"/>
      <c r="AB19" s="103"/>
      <c r="AC19" s="103"/>
      <c r="AD19" s="103"/>
      <c r="AE19" s="367">
        <f t="shared" si="34"/>
        <v>0</v>
      </c>
      <c r="AF19" s="201" t="str">
        <f t="shared" si="2"/>
        <v>No</v>
      </c>
      <c r="AG19" s="119" t="str">
        <f t="shared" si="3"/>
        <v>Yes</v>
      </c>
      <c r="AI19" s="706">
        <v>1</v>
      </c>
      <c r="AJ19" s="705">
        <f t="shared" si="35"/>
        <v>0</v>
      </c>
      <c r="AL19" s="304">
        <v>0.76</v>
      </c>
      <c r="AM19" s="303">
        <f t="shared" si="36"/>
        <v>0</v>
      </c>
      <c r="AN19" s="185">
        <f t="shared" si="4"/>
        <v>0</v>
      </c>
      <c r="AO19" s="185">
        <f t="shared" si="5"/>
        <v>0</v>
      </c>
      <c r="AP19" s="185">
        <f t="shared" si="6"/>
        <v>0</v>
      </c>
      <c r="AQ19" s="185">
        <f t="shared" si="7"/>
        <v>0</v>
      </c>
      <c r="AR19" s="185">
        <f t="shared" si="8"/>
        <v>0</v>
      </c>
      <c r="AS19" s="185">
        <f t="shared" si="9"/>
        <v>0</v>
      </c>
      <c r="AT19" s="185">
        <f t="shared" si="10"/>
        <v>0</v>
      </c>
      <c r="AU19" s="185">
        <f t="shared" si="11"/>
        <v>0</v>
      </c>
      <c r="AV19" s="185">
        <f t="shared" si="12"/>
        <v>0</v>
      </c>
      <c r="AW19" s="185">
        <f t="shared" si="13"/>
        <v>0</v>
      </c>
      <c r="AX19" s="185">
        <f t="shared" si="14"/>
        <v>0</v>
      </c>
      <c r="AY19" s="185">
        <f t="shared" si="15"/>
        <v>0</v>
      </c>
      <c r="AZ19" s="185">
        <f t="shared" si="16"/>
        <v>0</v>
      </c>
      <c r="BA19" s="185">
        <f t="shared" si="17"/>
        <v>0</v>
      </c>
      <c r="BB19" s="185">
        <f t="shared" si="18"/>
        <v>0</v>
      </c>
      <c r="BC19" s="185">
        <f t="shared" si="19"/>
        <v>0</v>
      </c>
      <c r="BD19" s="185">
        <f t="shared" si="20"/>
        <v>0</v>
      </c>
      <c r="BE19" s="185">
        <f t="shared" si="21"/>
        <v>0</v>
      </c>
      <c r="BF19" s="526">
        <v>1</v>
      </c>
      <c r="BG19" s="223">
        <f t="shared" si="37"/>
        <v>0</v>
      </c>
      <c r="BH19" s="527">
        <v>2</v>
      </c>
      <c r="BI19" s="223">
        <f t="shared" si="22"/>
        <v>0</v>
      </c>
      <c r="BJ19" s="527"/>
      <c r="BK19" s="223">
        <f t="shared" si="23"/>
        <v>0</v>
      </c>
      <c r="BL19" s="527"/>
      <c r="BM19" s="223">
        <f t="shared" si="24"/>
        <v>0</v>
      </c>
      <c r="BN19" s="199"/>
      <c r="BO19" s="209">
        <f t="shared" si="25"/>
        <v>0</v>
      </c>
      <c r="BP19" s="209">
        <f t="shared" si="26"/>
        <v>0</v>
      </c>
      <c r="BQ19" s="209">
        <f t="shared" si="27"/>
        <v>0</v>
      </c>
      <c r="BR19" s="209">
        <f t="shared" si="28"/>
        <v>0</v>
      </c>
      <c r="BS19" s="209">
        <f t="shared" si="29"/>
        <v>0</v>
      </c>
      <c r="BT19" s="209">
        <f t="shared" si="30"/>
        <v>0</v>
      </c>
      <c r="BU19" s="209">
        <f t="shared" si="31"/>
        <v>0</v>
      </c>
      <c r="BV19" s="209">
        <f t="shared" si="32"/>
        <v>0</v>
      </c>
      <c r="BW19" s="628"/>
      <c r="BX19" s="177">
        <f t="shared" si="38"/>
        <v>0</v>
      </c>
      <c r="BY19" s="177">
        <f t="shared" si="39"/>
        <v>0</v>
      </c>
      <c r="BZ19" s="177">
        <f t="shared" si="40"/>
        <v>0</v>
      </c>
      <c r="CA19" s="628"/>
      <c r="CB19" s="209">
        <f t="shared" si="33"/>
        <v>0</v>
      </c>
      <c r="CC19" s="209"/>
    </row>
    <row r="20" spans="1:82" s="8" customFormat="1" ht="60" customHeight="1">
      <c r="A20" s="191" t="s">
        <v>9</v>
      </c>
      <c r="B20" s="65"/>
      <c r="C20" s="509" t="s">
        <v>392</v>
      </c>
      <c r="D20" s="182"/>
      <c r="E20" s="69" t="s">
        <v>365</v>
      </c>
      <c r="F20" s="487" t="s">
        <v>105</v>
      </c>
      <c r="G20" s="487" t="s">
        <v>103</v>
      </c>
      <c r="H20" s="276" t="s">
        <v>333</v>
      </c>
      <c r="I20" s="69">
        <v>1</v>
      </c>
      <c r="J20" s="69"/>
      <c r="K20" s="69" t="s">
        <v>220</v>
      </c>
      <c r="L20" s="288">
        <v>170.5</v>
      </c>
      <c r="M20" s="120"/>
      <c r="N20" s="100"/>
      <c r="O20" s="195"/>
      <c r="P20" s="100"/>
      <c r="Q20" s="195"/>
      <c r="R20" s="100"/>
      <c r="S20" s="195"/>
      <c r="T20" s="100"/>
      <c r="U20" s="100"/>
      <c r="V20" s="195"/>
      <c r="W20" s="100"/>
      <c r="X20" s="195"/>
      <c r="Y20" s="100"/>
      <c r="Z20" s="195"/>
      <c r="AA20" s="698"/>
      <c r="AB20" s="101"/>
      <c r="AC20" s="101"/>
      <c r="AD20" s="101"/>
      <c r="AE20" s="470">
        <f t="shared" si="34"/>
        <v>0</v>
      </c>
      <c r="AF20" s="8" t="str">
        <f t="shared" si="2"/>
        <v>No</v>
      </c>
      <c r="AG20" s="197" t="str">
        <f t="shared" si="3"/>
        <v>Yes</v>
      </c>
      <c r="AI20" s="706">
        <v>1</v>
      </c>
      <c r="AJ20" s="705">
        <f t="shared" si="35"/>
        <v>0</v>
      </c>
      <c r="AL20" s="532">
        <v>1.002</v>
      </c>
      <c r="AM20" s="303">
        <f t="shared" si="36"/>
        <v>0</v>
      </c>
      <c r="AN20" s="185">
        <f t="shared" si="4"/>
        <v>0</v>
      </c>
      <c r="AO20" s="185">
        <f t="shared" si="5"/>
        <v>0</v>
      </c>
      <c r="AP20" s="185">
        <f t="shared" si="6"/>
        <v>0</v>
      </c>
      <c r="AQ20" s="185">
        <f t="shared" si="7"/>
        <v>0</v>
      </c>
      <c r="AR20" s="185">
        <f t="shared" si="8"/>
        <v>0</v>
      </c>
      <c r="AS20" s="185">
        <f t="shared" si="9"/>
        <v>0</v>
      </c>
      <c r="AT20" s="185">
        <f t="shared" si="10"/>
        <v>0</v>
      </c>
      <c r="AU20" s="185">
        <f t="shared" si="11"/>
        <v>0</v>
      </c>
      <c r="AV20" s="185">
        <f t="shared" si="12"/>
        <v>0</v>
      </c>
      <c r="AW20" s="185">
        <f t="shared" si="13"/>
        <v>0</v>
      </c>
      <c r="AX20" s="185">
        <f t="shared" si="14"/>
        <v>0</v>
      </c>
      <c r="AY20" s="185">
        <f t="shared" si="15"/>
        <v>0</v>
      </c>
      <c r="AZ20" s="185">
        <f t="shared" si="16"/>
        <v>0</v>
      </c>
      <c r="BA20" s="185">
        <f t="shared" si="17"/>
        <v>0</v>
      </c>
      <c r="BB20" s="185">
        <f t="shared" si="18"/>
        <v>0</v>
      </c>
      <c r="BC20" s="185">
        <f t="shared" si="19"/>
        <v>0</v>
      </c>
      <c r="BD20" s="185">
        <f t="shared" si="20"/>
        <v>0</v>
      </c>
      <c r="BE20" s="185">
        <f t="shared" si="21"/>
        <v>0</v>
      </c>
      <c r="BF20" s="526">
        <v>1</v>
      </c>
      <c r="BG20" s="223">
        <f t="shared" si="37"/>
        <v>0</v>
      </c>
      <c r="BH20" s="527">
        <v>4</v>
      </c>
      <c r="BI20" s="223">
        <f t="shared" si="22"/>
        <v>0</v>
      </c>
      <c r="BJ20" s="527"/>
      <c r="BK20" s="223">
        <f t="shared" si="23"/>
        <v>0</v>
      </c>
      <c r="BL20" s="527"/>
      <c r="BM20" s="223">
        <f t="shared" si="24"/>
        <v>0</v>
      </c>
      <c r="BN20" s="199"/>
      <c r="BO20" s="209">
        <f t="shared" si="25"/>
        <v>0</v>
      </c>
      <c r="BP20" s="209">
        <f t="shared" si="26"/>
        <v>0</v>
      </c>
      <c r="BQ20" s="209">
        <f t="shared" si="27"/>
        <v>0</v>
      </c>
      <c r="BR20" s="209">
        <f t="shared" si="28"/>
        <v>0</v>
      </c>
      <c r="BS20" s="209">
        <f t="shared" si="29"/>
        <v>0</v>
      </c>
      <c r="BT20" s="209">
        <f t="shared" si="30"/>
        <v>0</v>
      </c>
      <c r="BU20" s="209">
        <f t="shared" si="31"/>
        <v>0</v>
      </c>
      <c r="BV20" s="209">
        <f t="shared" si="32"/>
        <v>0</v>
      </c>
      <c r="BW20" s="628"/>
      <c r="BX20" s="177">
        <f t="shared" si="38"/>
        <v>0</v>
      </c>
      <c r="BY20" s="177">
        <f t="shared" si="39"/>
        <v>0</v>
      </c>
      <c r="BZ20" s="177">
        <f t="shared" si="40"/>
        <v>0</v>
      </c>
      <c r="CA20" s="628"/>
      <c r="CB20" s="209">
        <f t="shared" si="33"/>
        <v>0</v>
      </c>
      <c r="CC20" s="209"/>
    </row>
    <row r="21" spans="1:82" s="8" customFormat="1" ht="60" customHeight="1">
      <c r="A21" s="230" t="s">
        <v>9</v>
      </c>
      <c r="B21" s="65"/>
      <c r="C21" s="509" t="s">
        <v>393</v>
      </c>
      <c r="D21" s="471" t="s">
        <v>270</v>
      </c>
      <c r="E21" s="69" t="s">
        <v>365</v>
      </c>
      <c r="F21" s="487" t="s">
        <v>105</v>
      </c>
      <c r="G21" s="487" t="s">
        <v>103</v>
      </c>
      <c r="H21" s="276" t="s">
        <v>333</v>
      </c>
      <c r="I21" s="69">
        <v>1</v>
      </c>
      <c r="J21" s="69"/>
      <c r="K21" s="69" t="s">
        <v>220</v>
      </c>
      <c r="L21" s="288">
        <v>170.5</v>
      </c>
      <c r="M21" s="120"/>
      <c r="N21" s="100"/>
      <c r="O21" s="195"/>
      <c r="P21" s="100"/>
      <c r="Q21" s="195"/>
      <c r="R21" s="100"/>
      <c r="S21" s="195"/>
      <c r="T21" s="100"/>
      <c r="U21" s="100"/>
      <c r="V21" s="195"/>
      <c r="W21" s="100"/>
      <c r="X21" s="195"/>
      <c r="Y21" s="100"/>
      <c r="Z21" s="195"/>
      <c r="AA21" s="698"/>
      <c r="AB21" s="101"/>
      <c r="AC21" s="101"/>
      <c r="AD21" s="101"/>
      <c r="AE21" s="470">
        <f t="shared" si="34"/>
        <v>0</v>
      </c>
      <c r="AF21" s="8" t="str">
        <f t="shared" si="2"/>
        <v>No</v>
      </c>
      <c r="AG21" s="197" t="str">
        <f t="shared" si="3"/>
        <v>Yes</v>
      </c>
      <c r="AI21" s="706">
        <v>1</v>
      </c>
      <c r="AJ21" s="705">
        <f t="shared" si="35"/>
        <v>0</v>
      </c>
      <c r="AL21" s="532">
        <v>1.002</v>
      </c>
      <c r="AM21" s="303">
        <f t="shared" si="36"/>
        <v>0</v>
      </c>
      <c r="AN21" s="185">
        <f t="shared" si="4"/>
        <v>0</v>
      </c>
      <c r="AO21" s="185">
        <f t="shared" si="5"/>
        <v>0</v>
      </c>
      <c r="AP21" s="185">
        <f t="shared" si="6"/>
        <v>0</v>
      </c>
      <c r="AQ21" s="185">
        <f t="shared" si="7"/>
        <v>0</v>
      </c>
      <c r="AR21" s="185">
        <f t="shared" si="8"/>
        <v>0</v>
      </c>
      <c r="AS21" s="185">
        <f t="shared" si="9"/>
        <v>0</v>
      </c>
      <c r="AT21" s="185">
        <f t="shared" si="10"/>
        <v>0</v>
      </c>
      <c r="AU21" s="185">
        <f t="shared" si="11"/>
        <v>0</v>
      </c>
      <c r="AV21" s="185">
        <f t="shared" si="12"/>
        <v>0</v>
      </c>
      <c r="AW21" s="185">
        <f t="shared" si="13"/>
        <v>0</v>
      </c>
      <c r="AX21" s="185">
        <f t="shared" si="14"/>
        <v>0</v>
      </c>
      <c r="AY21" s="185">
        <f t="shared" si="15"/>
        <v>0</v>
      </c>
      <c r="AZ21" s="185">
        <f t="shared" si="16"/>
        <v>0</v>
      </c>
      <c r="BA21" s="185">
        <f t="shared" si="17"/>
        <v>0</v>
      </c>
      <c r="BB21" s="185">
        <f t="shared" si="18"/>
        <v>0</v>
      </c>
      <c r="BC21" s="185">
        <f t="shared" si="19"/>
        <v>0</v>
      </c>
      <c r="BD21" s="185">
        <f t="shared" si="20"/>
        <v>0</v>
      </c>
      <c r="BE21" s="185">
        <f t="shared" si="21"/>
        <v>0</v>
      </c>
      <c r="BF21" s="526">
        <v>1</v>
      </c>
      <c r="BG21" s="223">
        <f t="shared" si="37"/>
        <v>0</v>
      </c>
      <c r="BH21" s="527">
        <v>4</v>
      </c>
      <c r="BI21" s="223">
        <f t="shared" si="22"/>
        <v>0</v>
      </c>
      <c r="BJ21" s="527"/>
      <c r="BK21" s="223">
        <f t="shared" si="23"/>
        <v>0</v>
      </c>
      <c r="BL21" s="527"/>
      <c r="BM21" s="223">
        <f t="shared" si="24"/>
        <v>0</v>
      </c>
      <c r="BN21" s="199"/>
      <c r="BO21" s="209">
        <f t="shared" si="25"/>
        <v>0</v>
      </c>
      <c r="BP21" s="209">
        <f t="shared" si="26"/>
        <v>0</v>
      </c>
      <c r="BQ21" s="209">
        <f t="shared" si="27"/>
        <v>0</v>
      </c>
      <c r="BR21" s="209">
        <f t="shared" si="28"/>
        <v>0</v>
      </c>
      <c r="BS21" s="209">
        <f t="shared" si="29"/>
        <v>0</v>
      </c>
      <c r="BT21" s="209">
        <f t="shared" si="30"/>
        <v>0</v>
      </c>
      <c r="BU21" s="209">
        <f t="shared" si="31"/>
        <v>0</v>
      </c>
      <c r="BV21" s="209">
        <f t="shared" si="32"/>
        <v>0</v>
      </c>
      <c r="BW21" s="628"/>
      <c r="BX21" s="177">
        <f t="shared" si="38"/>
        <v>0</v>
      </c>
      <c r="BY21" s="177">
        <f t="shared" si="39"/>
        <v>0</v>
      </c>
      <c r="BZ21" s="177">
        <f t="shared" si="40"/>
        <v>0</v>
      </c>
      <c r="CA21" s="628"/>
      <c r="CB21" s="209">
        <f t="shared" si="33"/>
        <v>0</v>
      </c>
      <c r="CC21" s="209"/>
    </row>
    <row r="22" spans="1:82" s="8" customFormat="1" ht="60" customHeight="1">
      <c r="A22" s="191" t="s">
        <v>9</v>
      </c>
      <c r="B22" s="65"/>
      <c r="C22" s="511" t="s">
        <v>394</v>
      </c>
      <c r="D22" s="229"/>
      <c r="E22" s="494" t="s">
        <v>365</v>
      </c>
      <c r="F22" s="488" t="s">
        <v>105</v>
      </c>
      <c r="G22" s="488" t="s">
        <v>103</v>
      </c>
      <c r="H22" s="274" t="s">
        <v>385</v>
      </c>
      <c r="I22" s="494">
        <v>1</v>
      </c>
      <c r="J22" s="494"/>
      <c r="K22" s="494" t="s">
        <v>220</v>
      </c>
      <c r="L22" s="272">
        <v>170.5</v>
      </c>
      <c r="M22" s="116"/>
      <c r="N22" s="102"/>
      <c r="O22" s="204"/>
      <c r="P22" s="102"/>
      <c r="Q22" s="204"/>
      <c r="R22" s="102"/>
      <c r="S22" s="204"/>
      <c r="T22" s="102"/>
      <c r="U22" s="102"/>
      <c r="V22" s="204"/>
      <c r="W22" s="102"/>
      <c r="X22" s="204"/>
      <c r="Y22" s="102"/>
      <c r="Z22" s="204"/>
      <c r="AA22" s="697"/>
      <c r="AB22" s="103"/>
      <c r="AC22" s="103"/>
      <c r="AD22" s="103"/>
      <c r="AE22" s="367">
        <f t="shared" si="34"/>
        <v>0</v>
      </c>
      <c r="AF22" s="201" t="str">
        <f t="shared" si="2"/>
        <v>No</v>
      </c>
      <c r="AG22" s="119" t="str">
        <f t="shared" si="3"/>
        <v>Yes</v>
      </c>
      <c r="AI22" s="706">
        <v>1</v>
      </c>
      <c r="AJ22" s="705">
        <f t="shared" si="35"/>
        <v>0</v>
      </c>
      <c r="AL22" s="304">
        <v>1.1200000000000001</v>
      </c>
      <c r="AM22" s="303">
        <f t="shared" si="36"/>
        <v>0</v>
      </c>
      <c r="AN22" s="185">
        <f t="shared" si="4"/>
        <v>0</v>
      </c>
      <c r="AO22" s="185">
        <f t="shared" si="5"/>
        <v>0</v>
      </c>
      <c r="AP22" s="185">
        <f t="shared" si="6"/>
        <v>0</v>
      </c>
      <c r="AQ22" s="185">
        <f t="shared" si="7"/>
        <v>0</v>
      </c>
      <c r="AR22" s="185">
        <f t="shared" si="8"/>
        <v>0</v>
      </c>
      <c r="AS22" s="185">
        <f t="shared" si="9"/>
        <v>0</v>
      </c>
      <c r="AT22" s="185">
        <f t="shared" si="10"/>
        <v>0</v>
      </c>
      <c r="AU22" s="185">
        <f t="shared" si="11"/>
        <v>0</v>
      </c>
      <c r="AV22" s="185">
        <f t="shared" si="12"/>
        <v>0</v>
      </c>
      <c r="AW22" s="185">
        <f t="shared" si="13"/>
        <v>0</v>
      </c>
      <c r="AX22" s="185">
        <f t="shared" si="14"/>
        <v>0</v>
      </c>
      <c r="AY22" s="185">
        <f t="shared" si="15"/>
        <v>0</v>
      </c>
      <c r="AZ22" s="185">
        <f t="shared" si="16"/>
        <v>0</v>
      </c>
      <c r="BA22" s="185">
        <f t="shared" si="17"/>
        <v>0</v>
      </c>
      <c r="BB22" s="185">
        <f t="shared" si="18"/>
        <v>0</v>
      </c>
      <c r="BC22" s="185">
        <f t="shared" si="19"/>
        <v>0</v>
      </c>
      <c r="BD22" s="185">
        <f t="shared" si="20"/>
        <v>0</v>
      </c>
      <c r="BE22" s="185">
        <f t="shared" si="21"/>
        <v>0</v>
      </c>
      <c r="BF22" s="526">
        <v>1</v>
      </c>
      <c r="BG22" s="223">
        <f t="shared" si="37"/>
        <v>0</v>
      </c>
      <c r="BH22" s="527">
        <v>4</v>
      </c>
      <c r="BI22" s="223">
        <f t="shared" si="22"/>
        <v>0</v>
      </c>
      <c r="BJ22" s="527"/>
      <c r="BK22" s="223">
        <f t="shared" si="23"/>
        <v>0</v>
      </c>
      <c r="BL22" s="527"/>
      <c r="BM22" s="223">
        <f t="shared" si="24"/>
        <v>0</v>
      </c>
      <c r="BN22" s="199"/>
      <c r="BO22" s="209">
        <f t="shared" si="25"/>
        <v>0</v>
      </c>
      <c r="BP22" s="209">
        <f t="shared" si="26"/>
        <v>0</v>
      </c>
      <c r="BQ22" s="209">
        <f t="shared" si="27"/>
        <v>0</v>
      </c>
      <c r="BR22" s="209">
        <f t="shared" si="28"/>
        <v>0</v>
      </c>
      <c r="BS22" s="209">
        <f t="shared" si="29"/>
        <v>0</v>
      </c>
      <c r="BT22" s="209">
        <f t="shared" si="30"/>
        <v>0</v>
      </c>
      <c r="BU22" s="209">
        <f t="shared" si="31"/>
        <v>0</v>
      </c>
      <c r="BV22" s="209">
        <f t="shared" si="32"/>
        <v>0</v>
      </c>
      <c r="BW22" s="628"/>
      <c r="BX22" s="177">
        <f t="shared" si="38"/>
        <v>0</v>
      </c>
      <c r="BY22" s="177">
        <f t="shared" si="39"/>
        <v>0</v>
      </c>
      <c r="BZ22" s="177">
        <f t="shared" si="40"/>
        <v>0</v>
      </c>
      <c r="CA22" s="628"/>
      <c r="CB22" s="209">
        <f t="shared" si="33"/>
        <v>0</v>
      </c>
      <c r="CC22" s="209"/>
    </row>
    <row r="23" spans="1:82" s="8" customFormat="1" ht="60" customHeight="1">
      <c r="A23" s="230" t="s">
        <v>9</v>
      </c>
      <c r="B23" s="65"/>
      <c r="C23" s="511" t="s">
        <v>395</v>
      </c>
      <c r="D23" s="428" t="s">
        <v>270</v>
      </c>
      <c r="E23" s="494" t="s">
        <v>365</v>
      </c>
      <c r="F23" s="488" t="s">
        <v>105</v>
      </c>
      <c r="G23" s="488" t="s">
        <v>103</v>
      </c>
      <c r="H23" s="274" t="s">
        <v>385</v>
      </c>
      <c r="I23" s="494">
        <v>1</v>
      </c>
      <c r="J23" s="494"/>
      <c r="K23" s="494" t="s">
        <v>220</v>
      </c>
      <c r="L23" s="272">
        <v>170.5</v>
      </c>
      <c r="M23" s="116"/>
      <c r="N23" s="102"/>
      <c r="O23" s="204"/>
      <c r="P23" s="102"/>
      <c r="Q23" s="204"/>
      <c r="R23" s="102"/>
      <c r="S23" s="204"/>
      <c r="T23" s="102"/>
      <c r="U23" s="102"/>
      <c r="V23" s="204"/>
      <c r="W23" s="102"/>
      <c r="X23" s="204"/>
      <c r="Y23" s="102"/>
      <c r="Z23" s="204"/>
      <c r="AA23" s="697"/>
      <c r="AB23" s="103"/>
      <c r="AC23" s="103"/>
      <c r="AD23" s="103"/>
      <c r="AE23" s="367">
        <f t="shared" si="34"/>
        <v>0</v>
      </c>
      <c r="AF23" s="201" t="str">
        <f t="shared" si="2"/>
        <v>No</v>
      </c>
      <c r="AG23" s="119" t="str">
        <f t="shared" si="3"/>
        <v>Yes</v>
      </c>
      <c r="AI23" s="706">
        <v>1</v>
      </c>
      <c r="AJ23" s="705">
        <f t="shared" si="35"/>
        <v>0</v>
      </c>
      <c r="AL23" s="304">
        <v>1.1200000000000001</v>
      </c>
      <c r="AM23" s="303">
        <f t="shared" si="36"/>
        <v>0</v>
      </c>
      <c r="AN23" s="185">
        <f t="shared" si="4"/>
        <v>0</v>
      </c>
      <c r="AO23" s="185">
        <f t="shared" si="5"/>
        <v>0</v>
      </c>
      <c r="AP23" s="185">
        <f t="shared" si="6"/>
        <v>0</v>
      </c>
      <c r="AQ23" s="185">
        <f t="shared" si="7"/>
        <v>0</v>
      </c>
      <c r="AR23" s="185">
        <f t="shared" si="8"/>
        <v>0</v>
      </c>
      <c r="AS23" s="185">
        <f t="shared" si="9"/>
        <v>0</v>
      </c>
      <c r="AT23" s="185">
        <f t="shared" si="10"/>
        <v>0</v>
      </c>
      <c r="AU23" s="185">
        <f t="shared" si="11"/>
        <v>0</v>
      </c>
      <c r="AV23" s="185">
        <f t="shared" si="12"/>
        <v>0</v>
      </c>
      <c r="AW23" s="185">
        <f t="shared" si="13"/>
        <v>0</v>
      </c>
      <c r="AX23" s="185">
        <f t="shared" si="14"/>
        <v>0</v>
      </c>
      <c r="AY23" s="185">
        <f t="shared" si="15"/>
        <v>0</v>
      </c>
      <c r="AZ23" s="185">
        <f t="shared" si="16"/>
        <v>0</v>
      </c>
      <c r="BA23" s="185">
        <f t="shared" si="17"/>
        <v>0</v>
      </c>
      <c r="BB23" s="185">
        <f t="shared" si="18"/>
        <v>0</v>
      </c>
      <c r="BC23" s="185">
        <f t="shared" si="19"/>
        <v>0</v>
      </c>
      <c r="BD23" s="185">
        <f t="shared" si="20"/>
        <v>0</v>
      </c>
      <c r="BE23" s="185">
        <f t="shared" si="21"/>
        <v>0</v>
      </c>
      <c r="BF23" s="526">
        <v>1</v>
      </c>
      <c r="BG23" s="223">
        <f t="shared" si="37"/>
        <v>0</v>
      </c>
      <c r="BH23" s="527">
        <v>4</v>
      </c>
      <c r="BI23" s="223">
        <f t="shared" si="22"/>
        <v>0</v>
      </c>
      <c r="BJ23" s="527"/>
      <c r="BK23" s="223">
        <f t="shared" si="23"/>
        <v>0</v>
      </c>
      <c r="BL23" s="527"/>
      <c r="BM23" s="223">
        <f t="shared" si="24"/>
        <v>0</v>
      </c>
      <c r="BN23" s="199"/>
      <c r="BO23" s="209">
        <f t="shared" si="25"/>
        <v>0</v>
      </c>
      <c r="BP23" s="209">
        <f t="shared" si="26"/>
        <v>0</v>
      </c>
      <c r="BQ23" s="209">
        <f t="shared" si="27"/>
        <v>0</v>
      </c>
      <c r="BR23" s="209">
        <f t="shared" si="28"/>
        <v>0</v>
      </c>
      <c r="BS23" s="209">
        <f t="shared" si="29"/>
        <v>0</v>
      </c>
      <c r="BT23" s="209">
        <f t="shared" si="30"/>
        <v>0</v>
      </c>
      <c r="BU23" s="209">
        <f t="shared" si="31"/>
        <v>0</v>
      </c>
      <c r="BV23" s="209">
        <f t="shared" si="32"/>
        <v>0</v>
      </c>
      <c r="BW23" s="628"/>
      <c r="BX23" s="177">
        <f t="shared" si="38"/>
        <v>0</v>
      </c>
      <c r="BY23" s="177">
        <f t="shared" si="39"/>
        <v>0</v>
      </c>
      <c r="BZ23" s="177">
        <f t="shared" si="40"/>
        <v>0</v>
      </c>
      <c r="CA23" s="628"/>
      <c r="CB23" s="209">
        <f t="shared" si="33"/>
        <v>0</v>
      </c>
      <c r="CC23" s="209"/>
    </row>
    <row r="24" spans="1:82" s="8" customFormat="1" ht="60" customHeight="1">
      <c r="A24" s="230" t="s">
        <v>9</v>
      </c>
      <c r="B24" s="65"/>
      <c r="C24" s="509" t="s">
        <v>396</v>
      </c>
      <c r="D24" s="182"/>
      <c r="E24" s="69" t="s">
        <v>365</v>
      </c>
      <c r="F24" s="487" t="s">
        <v>105</v>
      </c>
      <c r="G24" s="487" t="s">
        <v>103</v>
      </c>
      <c r="H24" s="276" t="s">
        <v>334</v>
      </c>
      <c r="I24" s="69">
        <v>1</v>
      </c>
      <c r="J24" s="69"/>
      <c r="K24" s="69" t="s">
        <v>220</v>
      </c>
      <c r="L24" s="288">
        <v>170.5</v>
      </c>
      <c r="M24" s="120"/>
      <c r="N24" s="120"/>
      <c r="O24" s="120"/>
      <c r="P24" s="120"/>
      <c r="Q24" s="120"/>
      <c r="R24" s="120"/>
      <c r="S24" s="120"/>
      <c r="T24" s="100"/>
      <c r="U24" s="120"/>
      <c r="V24" s="120"/>
      <c r="W24" s="120"/>
      <c r="X24" s="120"/>
      <c r="Y24" s="120"/>
      <c r="Z24" s="120"/>
      <c r="AA24" s="698"/>
      <c r="AB24" s="100"/>
      <c r="AC24" s="100"/>
      <c r="AD24" s="100"/>
      <c r="AE24" s="470">
        <f t="shared" si="34"/>
        <v>0</v>
      </c>
      <c r="AF24" s="8" t="str">
        <f t="shared" si="2"/>
        <v>No</v>
      </c>
      <c r="AG24" s="197" t="str">
        <f t="shared" si="3"/>
        <v>Yes</v>
      </c>
      <c r="AI24" s="706">
        <v>1</v>
      </c>
      <c r="AJ24" s="705">
        <f t="shared" si="35"/>
        <v>0</v>
      </c>
      <c r="AL24" s="532">
        <v>0.89200000000000002</v>
      </c>
      <c r="AM24" s="303">
        <f t="shared" si="36"/>
        <v>0</v>
      </c>
      <c r="AN24" s="185">
        <f t="shared" si="4"/>
        <v>0</v>
      </c>
      <c r="AO24" s="185">
        <f t="shared" si="5"/>
        <v>0</v>
      </c>
      <c r="AP24" s="185">
        <f t="shared" si="6"/>
        <v>0</v>
      </c>
      <c r="AQ24" s="185">
        <f t="shared" si="7"/>
        <v>0</v>
      </c>
      <c r="AR24" s="185">
        <f t="shared" si="8"/>
        <v>0</v>
      </c>
      <c r="AS24" s="185">
        <f t="shared" si="9"/>
        <v>0</v>
      </c>
      <c r="AT24" s="185">
        <f t="shared" si="10"/>
        <v>0</v>
      </c>
      <c r="AU24" s="185">
        <f t="shared" si="11"/>
        <v>0</v>
      </c>
      <c r="AV24" s="185">
        <f t="shared" si="12"/>
        <v>0</v>
      </c>
      <c r="AW24" s="185">
        <f t="shared" si="13"/>
        <v>0</v>
      </c>
      <c r="AX24" s="185">
        <f t="shared" si="14"/>
        <v>0</v>
      </c>
      <c r="AY24" s="185">
        <f t="shared" si="15"/>
        <v>0</v>
      </c>
      <c r="AZ24" s="185">
        <f t="shared" si="16"/>
        <v>0</v>
      </c>
      <c r="BA24" s="185">
        <f t="shared" si="17"/>
        <v>0</v>
      </c>
      <c r="BB24" s="185">
        <f t="shared" si="18"/>
        <v>0</v>
      </c>
      <c r="BC24" s="185">
        <f t="shared" si="19"/>
        <v>0</v>
      </c>
      <c r="BD24" s="185">
        <f t="shared" si="20"/>
        <v>0</v>
      </c>
      <c r="BE24" s="185">
        <f t="shared" si="21"/>
        <v>0</v>
      </c>
      <c r="BF24" s="526">
        <v>1</v>
      </c>
      <c r="BG24" s="223">
        <f t="shared" si="37"/>
        <v>0</v>
      </c>
      <c r="BH24" s="527">
        <v>4</v>
      </c>
      <c r="BI24" s="223">
        <f t="shared" si="22"/>
        <v>0</v>
      </c>
      <c r="BJ24" s="527"/>
      <c r="BK24" s="223">
        <f t="shared" si="23"/>
        <v>0</v>
      </c>
      <c r="BL24" s="527"/>
      <c r="BM24" s="223">
        <f t="shared" si="24"/>
        <v>0</v>
      </c>
      <c r="BN24" s="199"/>
      <c r="BO24" s="209">
        <f t="shared" si="25"/>
        <v>0</v>
      </c>
      <c r="BP24" s="209">
        <f t="shared" si="26"/>
        <v>0</v>
      </c>
      <c r="BQ24" s="209">
        <f t="shared" si="27"/>
        <v>0</v>
      </c>
      <c r="BR24" s="209">
        <f t="shared" si="28"/>
        <v>0</v>
      </c>
      <c r="BS24" s="209">
        <f t="shared" si="29"/>
        <v>0</v>
      </c>
      <c r="BT24" s="209">
        <f t="shared" si="30"/>
        <v>0</v>
      </c>
      <c r="BU24" s="209">
        <f t="shared" si="31"/>
        <v>0</v>
      </c>
      <c r="BV24" s="209">
        <f t="shared" si="32"/>
        <v>0</v>
      </c>
      <c r="BW24" s="628"/>
      <c r="BX24" s="177">
        <f t="shared" si="38"/>
        <v>0</v>
      </c>
      <c r="BY24" s="177">
        <f t="shared" si="39"/>
        <v>0</v>
      </c>
      <c r="BZ24" s="177">
        <f t="shared" si="40"/>
        <v>0</v>
      </c>
      <c r="CA24" s="628"/>
      <c r="CB24" s="209">
        <f t="shared" si="33"/>
        <v>0</v>
      </c>
      <c r="CC24" s="209"/>
    </row>
    <row r="25" spans="1:82" s="8" customFormat="1" ht="60" customHeight="1">
      <c r="A25" s="469" t="s">
        <v>9</v>
      </c>
      <c r="B25" s="233"/>
      <c r="C25" s="510" t="s">
        <v>397</v>
      </c>
      <c r="D25" s="515" t="s">
        <v>270</v>
      </c>
      <c r="E25" s="501" t="s">
        <v>365</v>
      </c>
      <c r="F25" s="499" t="s">
        <v>105</v>
      </c>
      <c r="G25" s="499" t="s">
        <v>103</v>
      </c>
      <c r="H25" s="500" t="s">
        <v>334</v>
      </c>
      <c r="I25" s="501">
        <v>1</v>
      </c>
      <c r="J25" s="501"/>
      <c r="K25" s="501" t="s">
        <v>220</v>
      </c>
      <c r="L25" s="293">
        <v>170.5</v>
      </c>
      <c r="M25" s="235"/>
      <c r="N25" s="236"/>
      <c r="O25" s="237"/>
      <c r="P25" s="236"/>
      <c r="Q25" s="237"/>
      <c r="R25" s="236"/>
      <c r="S25" s="237"/>
      <c r="T25" s="236"/>
      <c r="U25" s="236"/>
      <c r="V25" s="237"/>
      <c r="W25" s="236"/>
      <c r="X25" s="237"/>
      <c r="Y25" s="236"/>
      <c r="Z25" s="237"/>
      <c r="AA25" s="700"/>
      <c r="AB25" s="238"/>
      <c r="AC25" s="238"/>
      <c r="AD25" s="238"/>
      <c r="AE25" s="502">
        <f t="shared" si="34"/>
        <v>0</v>
      </c>
      <c r="AF25" s="25" t="str">
        <f t="shared" si="2"/>
        <v>No</v>
      </c>
      <c r="AG25" s="239" t="str">
        <f t="shared" si="3"/>
        <v>Yes</v>
      </c>
      <c r="AI25" s="706">
        <v>1</v>
      </c>
      <c r="AJ25" s="705">
        <f t="shared" si="35"/>
        <v>0</v>
      </c>
      <c r="AL25" s="532">
        <v>0.89200000000000002</v>
      </c>
      <c r="AM25" s="303">
        <f t="shared" si="36"/>
        <v>0</v>
      </c>
      <c r="AN25" s="185">
        <f t="shared" si="4"/>
        <v>0</v>
      </c>
      <c r="AO25" s="185">
        <f t="shared" si="5"/>
        <v>0</v>
      </c>
      <c r="AP25" s="185">
        <f t="shared" si="6"/>
        <v>0</v>
      </c>
      <c r="AQ25" s="185">
        <f t="shared" si="7"/>
        <v>0</v>
      </c>
      <c r="AR25" s="185">
        <f t="shared" si="8"/>
        <v>0</v>
      </c>
      <c r="AS25" s="185">
        <f t="shared" si="9"/>
        <v>0</v>
      </c>
      <c r="AT25" s="185">
        <f t="shared" si="10"/>
        <v>0</v>
      </c>
      <c r="AU25" s="185">
        <f t="shared" si="11"/>
        <v>0</v>
      </c>
      <c r="AV25" s="185">
        <f t="shared" si="12"/>
        <v>0</v>
      </c>
      <c r="AW25" s="185">
        <f t="shared" si="13"/>
        <v>0</v>
      </c>
      <c r="AX25" s="185">
        <f t="shared" si="14"/>
        <v>0</v>
      </c>
      <c r="AY25" s="185">
        <f t="shared" si="15"/>
        <v>0</v>
      </c>
      <c r="AZ25" s="185">
        <f t="shared" si="16"/>
        <v>0</v>
      </c>
      <c r="BA25" s="185">
        <f t="shared" si="17"/>
        <v>0</v>
      </c>
      <c r="BB25" s="185">
        <f t="shared" si="18"/>
        <v>0</v>
      </c>
      <c r="BC25" s="185">
        <f t="shared" si="19"/>
        <v>0</v>
      </c>
      <c r="BD25" s="185">
        <f t="shared" si="20"/>
        <v>0</v>
      </c>
      <c r="BE25" s="185">
        <f t="shared" si="21"/>
        <v>0</v>
      </c>
      <c r="BF25" s="526">
        <v>1</v>
      </c>
      <c r="BG25" s="223">
        <f t="shared" si="37"/>
        <v>0</v>
      </c>
      <c r="BH25" s="527">
        <v>4</v>
      </c>
      <c r="BI25" s="223">
        <f t="shared" si="22"/>
        <v>0</v>
      </c>
      <c r="BJ25" s="527"/>
      <c r="BK25" s="223">
        <f t="shared" si="23"/>
        <v>0</v>
      </c>
      <c r="BL25" s="527"/>
      <c r="BM25" s="223">
        <f t="shared" si="24"/>
        <v>0</v>
      </c>
      <c r="BN25" s="199"/>
      <c r="BO25" s="209">
        <f t="shared" si="25"/>
        <v>0</v>
      </c>
      <c r="BP25" s="209">
        <f t="shared" si="26"/>
        <v>0</v>
      </c>
      <c r="BQ25" s="209">
        <f t="shared" si="27"/>
        <v>0</v>
      </c>
      <c r="BR25" s="209">
        <f t="shared" si="28"/>
        <v>0</v>
      </c>
      <c r="BS25" s="209">
        <f t="shared" si="29"/>
        <v>0</v>
      </c>
      <c r="BT25" s="209">
        <f t="shared" si="30"/>
        <v>0</v>
      </c>
      <c r="BU25" s="209">
        <f t="shared" si="31"/>
        <v>0</v>
      </c>
      <c r="BV25" s="209">
        <f t="shared" si="32"/>
        <v>0</v>
      </c>
      <c r="BW25" s="628"/>
      <c r="BX25" s="177">
        <f t="shared" si="38"/>
        <v>0</v>
      </c>
      <c r="BY25" s="177">
        <f t="shared" si="39"/>
        <v>0</v>
      </c>
      <c r="BZ25" s="177">
        <f t="shared" si="40"/>
        <v>0</v>
      </c>
      <c r="CA25" s="628"/>
      <c r="CB25" s="209">
        <f t="shared" si="33"/>
        <v>0</v>
      </c>
      <c r="CC25" s="209"/>
    </row>
    <row r="26" spans="1:82" s="8" customFormat="1" ht="60" customHeight="1">
      <c r="A26" s="230" t="s">
        <v>9</v>
      </c>
      <c r="B26" s="65"/>
      <c r="C26" s="511" t="s">
        <v>398</v>
      </c>
      <c r="D26" s="428"/>
      <c r="E26" s="494" t="s">
        <v>366</v>
      </c>
      <c r="F26" s="488" t="s">
        <v>105</v>
      </c>
      <c r="G26" s="488" t="s">
        <v>103</v>
      </c>
      <c r="H26" s="274" t="s">
        <v>335</v>
      </c>
      <c r="I26" s="494">
        <v>1</v>
      </c>
      <c r="J26" s="494"/>
      <c r="K26" s="494" t="s">
        <v>220</v>
      </c>
      <c r="L26" s="272">
        <v>170.5</v>
      </c>
      <c r="M26" s="116"/>
      <c r="N26" s="102"/>
      <c r="O26" s="204"/>
      <c r="P26" s="102"/>
      <c r="Q26" s="481"/>
      <c r="R26" s="102"/>
      <c r="S26" s="204"/>
      <c r="T26" s="102"/>
      <c r="U26" s="102"/>
      <c r="V26" s="204"/>
      <c r="W26" s="102"/>
      <c r="X26" s="204"/>
      <c r="Y26" s="102"/>
      <c r="Z26" s="204"/>
      <c r="AA26" s="697"/>
      <c r="AB26" s="103"/>
      <c r="AC26" s="103"/>
      <c r="AD26" s="103"/>
      <c r="AE26" s="367">
        <f t="shared" si="34"/>
        <v>0</v>
      </c>
      <c r="AF26" s="201" t="str">
        <f t="shared" si="2"/>
        <v>No</v>
      </c>
      <c r="AG26" s="119" t="str">
        <f t="shared" si="3"/>
        <v>Yes</v>
      </c>
      <c r="AI26" s="706">
        <v>1</v>
      </c>
      <c r="AJ26" s="705">
        <f t="shared" si="35"/>
        <v>0</v>
      </c>
      <c r="AL26" s="532">
        <v>1.2050000000000001</v>
      </c>
      <c r="AM26" s="303">
        <f t="shared" si="36"/>
        <v>0</v>
      </c>
      <c r="AN26" s="185">
        <f t="shared" si="4"/>
        <v>0</v>
      </c>
      <c r="AO26" s="185">
        <f t="shared" si="5"/>
        <v>0</v>
      </c>
      <c r="AP26" s="185">
        <f t="shared" si="6"/>
        <v>0</v>
      </c>
      <c r="AQ26" s="185">
        <f t="shared" si="7"/>
        <v>0</v>
      </c>
      <c r="AR26" s="185">
        <f t="shared" si="8"/>
        <v>0</v>
      </c>
      <c r="AS26" s="185">
        <f t="shared" si="9"/>
        <v>0</v>
      </c>
      <c r="AT26" s="185">
        <f t="shared" si="10"/>
        <v>0</v>
      </c>
      <c r="AU26" s="185">
        <f t="shared" si="11"/>
        <v>0</v>
      </c>
      <c r="AV26" s="185">
        <f t="shared" si="12"/>
        <v>0</v>
      </c>
      <c r="AW26" s="185">
        <f t="shared" si="13"/>
        <v>0</v>
      </c>
      <c r="AX26" s="185">
        <f t="shared" si="14"/>
        <v>0</v>
      </c>
      <c r="AY26" s="185">
        <f t="shared" si="15"/>
        <v>0</v>
      </c>
      <c r="AZ26" s="185">
        <f t="shared" si="16"/>
        <v>0</v>
      </c>
      <c r="BA26" s="185">
        <f t="shared" si="17"/>
        <v>0</v>
      </c>
      <c r="BB26" s="185">
        <f t="shared" si="18"/>
        <v>0</v>
      </c>
      <c r="BC26" s="185">
        <f t="shared" si="19"/>
        <v>0</v>
      </c>
      <c r="BD26" s="185">
        <f t="shared" si="20"/>
        <v>0</v>
      </c>
      <c r="BE26" s="185">
        <f t="shared" si="21"/>
        <v>0</v>
      </c>
      <c r="BF26" s="526">
        <v>1</v>
      </c>
      <c r="BG26" s="223">
        <f t="shared" si="37"/>
        <v>0</v>
      </c>
      <c r="BH26" s="527">
        <v>4</v>
      </c>
      <c r="BI26" s="223">
        <f t="shared" si="22"/>
        <v>0</v>
      </c>
      <c r="BJ26" s="527"/>
      <c r="BK26" s="223">
        <f t="shared" si="23"/>
        <v>0</v>
      </c>
      <c r="BL26" s="527"/>
      <c r="BM26" s="223">
        <f t="shared" si="24"/>
        <v>0</v>
      </c>
      <c r="BN26" s="199"/>
      <c r="BO26" s="209">
        <f t="shared" si="25"/>
        <v>0</v>
      </c>
      <c r="BP26" s="209">
        <f t="shared" si="26"/>
        <v>0</v>
      </c>
      <c r="BQ26" s="209">
        <f t="shared" si="27"/>
        <v>0</v>
      </c>
      <c r="BR26" s="209">
        <f t="shared" si="28"/>
        <v>0</v>
      </c>
      <c r="BS26" s="209">
        <f t="shared" si="29"/>
        <v>0</v>
      </c>
      <c r="BT26" s="209">
        <f t="shared" si="30"/>
        <v>0</v>
      </c>
      <c r="BU26" s="209">
        <f t="shared" si="31"/>
        <v>0</v>
      </c>
      <c r="BV26" s="209">
        <f t="shared" si="32"/>
        <v>0</v>
      </c>
      <c r="BW26" s="628"/>
      <c r="BX26" s="177">
        <f t="shared" si="38"/>
        <v>0</v>
      </c>
      <c r="BY26" s="177">
        <f t="shared" si="39"/>
        <v>0</v>
      </c>
      <c r="BZ26" s="177">
        <f t="shared" si="40"/>
        <v>0</v>
      </c>
      <c r="CA26" s="628"/>
      <c r="CB26" s="209">
        <f t="shared" si="33"/>
        <v>0</v>
      </c>
      <c r="CC26" s="209"/>
    </row>
    <row r="27" spans="1:82" s="8" customFormat="1" ht="60" customHeight="1">
      <c r="A27" s="191" t="s">
        <v>9</v>
      </c>
      <c r="B27" s="65"/>
      <c r="C27" s="511" t="s">
        <v>399</v>
      </c>
      <c r="D27" s="428" t="s">
        <v>270</v>
      </c>
      <c r="E27" s="494" t="s">
        <v>366</v>
      </c>
      <c r="F27" s="488" t="s">
        <v>105</v>
      </c>
      <c r="G27" s="488" t="s">
        <v>103</v>
      </c>
      <c r="H27" s="274" t="s">
        <v>335</v>
      </c>
      <c r="I27" s="494">
        <v>1</v>
      </c>
      <c r="J27" s="494"/>
      <c r="K27" s="494" t="s">
        <v>220</v>
      </c>
      <c r="L27" s="272">
        <v>170.5</v>
      </c>
      <c r="M27" s="116"/>
      <c r="N27" s="102"/>
      <c r="O27" s="204"/>
      <c r="P27" s="102"/>
      <c r="Q27" s="204"/>
      <c r="R27" s="102"/>
      <c r="S27" s="204"/>
      <c r="T27" s="102"/>
      <c r="U27" s="102"/>
      <c r="V27" s="204"/>
      <c r="W27" s="102"/>
      <c r="X27" s="204"/>
      <c r="Y27" s="102"/>
      <c r="Z27" s="204"/>
      <c r="AA27" s="697"/>
      <c r="AB27" s="103"/>
      <c r="AC27" s="103"/>
      <c r="AD27" s="103"/>
      <c r="AE27" s="367">
        <f t="shared" si="34"/>
        <v>0</v>
      </c>
      <c r="AF27" s="201" t="str">
        <f t="shared" si="2"/>
        <v>No</v>
      </c>
      <c r="AG27" s="119" t="str">
        <f t="shared" si="3"/>
        <v>Yes</v>
      </c>
      <c r="AI27" s="706">
        <v>1</v>
      </c>
      <c r="AJ27" s="705">
        <f t="shared" si="35"/>
        <v>0</v>
      </c>
      <c r="AL27" s="532">
        <v>1.2050000000000001</v>
      </c>
      <c r="AM27" s="303">
        <f t="shared" si="36"/>
        <v>0</v>
      </c>
      <c r="AN27" s="185">
        <f t="shared" si="4"/>
        <v>0</v>
      </c>
      <c r="AO27" s="185">
        <f t="shared" si="5"/>
        <v>0</v>
      </c>
      <c r="AP27" s="185">
        <f t="shared" si="6"/>
        <v>0</v>
      </c>
      <c r="AQ27" s="185">
        <f t="shared" si="7"/>
        <v>0</v>
      </c>
      <c r="AR27" s="185">
        <f t="shared" si="8"/>
        <v>0</v>
      </c>
      <c r="AS27" s="185">
        <f t="shared" si="9"/>
        <v>0</v>
      </c>
      <c r="AT27" s="185">
        <f t="shared" si="10"/>
        <v>0</v>
      </c>
      <c r="AU27" s="185">
        <f t="shared" si="11"/>
        <v>0</v>
      </c>
      <c r="AV27" s="185">
        <f t="shared" si="12"/>
        <v>0</v>
      </c>
      <c r="AW27" s="185">
        <f t="shared" si="13"/>
        <v>0</v>
      </c>
      <c r="AX27" s="185">
        <f t="shared" si="14"/>
        <v>0</v>
      </c>
      <c r="AY27" s="185">
        <f t="shared" si="15"/>
        <v>0</v>
      </c>
      <c r="AZ27" s="185">
        <f t="shared" si="16"/>
        <v>0</v>
      </c>
      <c r="BA27" s="185">
        <f t="shared" si="17"/>
        <v>0</v>
      </c>
      <c r="BB27" s="185">
        <f t="shared" si="18"/>
        <v>0</v>
      </c>
      <c r="BC27" s="185">
        <f t="shared" si="19"/>
        <v>0</v>
      </c>
      <c r="BD27" s="185">
        <f t="shared" si="20"/>
        <v>0</v>
      </c>
      <c r="BE27" s="185">
        <f t="shared" si="21"/>
        <v>0</v>
      </c>
      <c r="BF27" s="526">
        <v>1</v>
      </c>
      <c r="BG27" s="223">
        <f t="shared" si="37"/>
        <v>0</v>
      </c>
      <c r="BH27" s="527">
        <v>4</v>
      </c>
      <c r="BI27" s="223">
        <f t="shared" si="22"/>
        <v>0</v>
      </c>
      <c r="BJ27" s="527"/>
      <c r="BK27" s="223">
        <f t="shared" si="23"/>
        <v>0</v>
      </c>
      <c r="BL27" s="527"/>
      <c r="BM27" s="223">
        <f t="shared" si="24"/>
        <v>0</v>
      </c>
      <c r="BN27" s="199"/>
      <c r="BO27" s="209">
        <f t="shared" si="25"/>
        <v>0</v>
      </c>
      <c r="BP27" s="209">
        <f t="shared" si="26"/>
        <v>0</v>
      </c>
      <c r="BQ27" s="209">
        <f t="shared" si="27"/>
        <v>0</v>
      </c>
      <c r="BR27" s="209">
        <f t="shared" si="28"/>
        <v>0</v>
      </c>
      <c r="BS27" s="209">
        <f t="shared" si="29"/>
        <v>0</v>
      </c>
      <c r="BT27" s="209">
        <f t="shared" si="30"/>
        <v>0</v>
      </c>
      <c r="BU27" s="209">
        <f t="shared" si="31"/>
        <v>0</v>
      </c>
      <c r="BV27" s="209">
        <f t="shared" si="32"/>
        <v>0</v>
      </c>
      <c r="BW27" s="628"/>
      <c r="BX27" s="177">
        <f t="shared" si="38"/>
        <v>0</v>
      </c>
      <c r="BY27" s="177">
        <f t="shared" si="39"/>
        <v>0</v>
      </c>
      <c r="BZ27" s="177">
        <f t="shared" si="40"/>
        <v>0</v>
      </c>
      <c r="CA27" s="628"/>
      <c r="CB27" s="209">
        <f t="shared" si="33"/>
        <v>0</v>
      </c>
      <c r="CC27" s="209"/>
    </row>
    <row r="28" spans="1:82" s="8" customFormat="1" ht="60" customHeight="1">
      <c r="A28" s="191" t="s">
        <v>9</v>
      </c>
      <c r="B28" s="65"/>
      <c r="C28" s="509" t="s">
        <v>400</v>
      </c>
      <c r="D28" s="182"/>
      <c r="E28" s="69" t="s">
        <v>366</v>
      </c>
      <c r="F28" s="487" t="s">
        <v>105</v>
      </c>
      <c r="G28" s="487" t="s">
        <v>103</v>
      </c>
      <c r="H28" s="276" t="s">
        <v>336</v>
      </c>
      <c r="I28" s="69">
        <v>1</v>
      </c>
      <c r="J28" s="69"/>
      <c r="K28" s="69" t="s">
        <v>220</v>
      </c>
      <c r="L28" s="288">
        <v>192.50000000000003</v>
      </c>
      <c r="M28" s="120"/>
      <c r="N28" s="100"/>
      <c r="O28" s="195"/>
      <c r="P28" s="100"/>
      <c r="Q28" s="195"/>
      <c r="R28" s="100"/>
      <c r="S28" s="195"/>
      <c r="T28" s="100"/>
      <c r="U28" s="100"/>
      <c r="V28" s="195"/>
      <c r="W28" s="100"/>
      <c r="X28" s="195"/>
      <c r="Y28" s="100"/>
      <c r="Z28" s="195"/>
      <c r="AA28" s="698"/>
      <c r="AB28" s="101"/>
      <c r="AC28" s="101"/>
      <c r="AD28" s="101"/>
      <c r="AE28" s="470">
        <f t="shared" si="34"/>
        <v>0</v>
      </c>
      <c r="AF28" s="8" t="str">
        <f t="shared" si="2"/>
        <v>No</v>
      </c>
      <c r="AG28" s="197" t="str">
        <f t="shared" si="3"/>
        <v>Yes</v>
      </c>
      <c r="AI28" s="706">
        <v>1</v>
      </c>
      <c r="AJ28" s="705">
        <f t="shared" si="35"/>
        <v>0</v>
      </c>
      <c r="AL28" s="532">
        <v>1.909</v>
      </c>
      <c r="AM28" s="303">
        <f t="shared" si="36"/>
        <v>0</v>
      </c>
      <c r="AN28" s="185">
        <f t="shared" si="4"/>
        <v>0</v>
      </c>
      <c r="AO28" s="185">
        <f t="shared" si="5"/>
        <v>0</v>
      </c>
      <c r="AP28" s="185">
        <f t="shared" si="6"/>
        <v>0</v>
      </c>
      <c r="AQ28" s="185">
        <f t="shared" si="7"/>
        <v>0</v>
      </c>
      <c r="AR28" s="185">
        <f t="shared" si="8"/>
        <v>0</v>
      </c>
      <c r="AS28" s="185">
        <f t="shared" si="9"/>
        <v>0</v>
      </c>
      <c r="AT28" s="185">
        <f t="shared" si="10"/>
        <v>0</v>
      </c>
      <c r="AU28" s="185">
        <f t="shared" si="11"/>
        <v>0</v>
      </c>
      <c r="AV28" s="185">
        <f t="shared" si="12"/>
        <v>0</v>
      </c>
      <c r="AW28" s="185">
        <f t="shared" si="13"/>
        <v>0</v>
      </c>
      <c r="AX28" s="185">
        <f t="shared" si="14"/>
        <v>0</v>
      </c>
      <c r="AY28" s="185">
        <f t="shared" si="15"/>
        <v>0</v>
      </c>
      <c r="AZ28" s="185">
        <f t="shared" si="16"/>
        <v>0</v>
      </c>
      <c r="BA28" s="185">
        <f t="shared" si="17"/>
        <v>0</v>
      </c>
      <c r="BB28" s="185">
        <f t="shared" si="18"/>
        <v>0</v>
      </c>
      <c r="BC28" s="185">
        <f t="shared" si="19"/>
        <v>0</v>
      </c>
      <c r="BD28" s="185">
        <f t="shared" si="20"/>
        <v>0</v>
      </c>
      <c r="BE28" s="185">
        <f t="shared" si="21"/>
        <v>0</v>
      </c>
      <c r="BF28" s="526">
        <v>1</v>
      </c>
      <c r="BG28" s="223">
        <f t="shared" si="37"/>
        <v>0</v>
      </c>
      <c r="BH28" s="527">
        <v>5</v>
      </c>
      <c r="BI28" s="223">
        <f t="shared" si="22"/>
        <v>0</v>
      </c>
      <c r="BJ28" s="527"/>
      <c r="BK28" s="223">
        <f t="shared" si="23"/>
        <v>0</v>
      </c>
      <c r="BL28" s="527"/>
      <c r="BM28" s="223">
        <f t="shared" si="24"/>
        <v>0</v>
      </c>
      <c r="BN28" s="199"/>
      <c r="BO28" s="209">
        <f t="shared" si="25"/>
        <v>0</v>
      </c>
      <c r="BP28" s="209">
        <f t="shared" si="26"/>
        <v>0</v>
      </c>
      <c r="BQ28" s="209">
        <f t="shared" si="27"/>
        <v>0</v>
      </c>
      <c r="BR28" s="209">
        <f t="shared" si="28"/>
        <v>0</v>
      </c>
      <c r="BS28" s="209">
        <f t="shared" si="29"/>
        <v>0</v>
      </c>
      <c r="BT28" s="209">
        <f t="shared" si="30"/>
        <v>0</v>
      </c>
      <c r="BU28" s="209">
        <f t="shared" si="31"/>
        <v>0</v>
      </c>
      <c r="BV28" s="209">
        <f t="shared" si="32"/>
        <v>0</v>
      </c>
      <c r="BW28" s="628"/>
      <c r="BX28" s="177">
        <f t="shared" si="38"/>
        <v>0</v>
      </c>
      <c r="BY28" s="177">
        <f t="shared" si="39"/>
        <v>0</v>
      </c>
      <c r="BZ28" s="177">
        <f t="shared" si="40"/>
        <v>0</v>
      </c>
      <c r="CA28" s="628"/>
      <c r="CB28" s="209">
        <f t="shared" si="33"/>
        <v>0</v>
      </c>
      <c r="CC28" s="209"/>
    </row>
    <row r="29" spans="1:82" s="8" customFormat="1" ht="60" customHeight="1">
      <c r="A29" s="191" t="s">
        <v>9</v>
      </c>
      <c r="B29" s="65"/>
      <c r="C29" s="509" t="s">
        <v>401</v>
      </c>
      <c r="D29" s="471" t="s">
        <v>270</v>
      </c>
      <c r="E29" s="69" t="s">
        <v>366</v>
      </c>
      <c r="F29" s="487" t="s">
        <v>105</v>
      </c>
      <c r="G29" s="487" t="s">
        <v>103</v>
      </c>
      <c r="H29" s="276" t="s">
        <v>336</v>
      </c>
      <c r="I29" s="69">
        <v>1</v>
      </c>
      <c r="J29" s="69"/>
      <c r="K29" s="69" t="s">
        <v>220</v>
      </c>
      <c r="L29" s="288">
        <v>192.50000000000003</v>
      </c>
      <c r="M29" s="120"/>
      <c r="N29" s="100"/>
      <c r="O29" s="195"/>
      <c r="P29" s="100"/>
      <c r="Q29" s="195"/>
      <c r="R29" s="100"/>
      <c r="S29" s="195"/>
      <c r="T29" s="100"/>
      <c r="U29" s="100"/>
      <c r="V29" s="195"/>
      <c r="W29" s="100"/>
      <c r="X29" s="195"/>
      <c r="Y29" s="100"/>
      <c r="Z29" s="195"/>
      <c r="AA29" s="698"/>
      <c r="AB29" s="101"/>
      <c r="AC29" s="101"/>
      <c r="AD29" s="101"/>
      <c r="AE29" s="470">
        <f t="shared" si="34"/>
        <v>0</v>
      </c>
      <c r="AF29" s="8" t="str">
        <f t="shared" si="2"/>
        <v>No</v>
      </c>
      <c r="AG29" s="197" t="str">
        <f t="shared" si="3"/>
        <v>Yes</v>
      </c>
      <c r="AI29" s="706">
        <v>1</v>
      </c>
      <c r="AJ29" s="705">
        <f t="shared" si="35"/>
        <v>0</v>
      </c>
      <c r="AL29" s="532">
        <v>1.909</v>
      </c>
      <c r="AM29" s="303">
        <f t="shared" si="36"/>
        <v>0</v>
      </c>
      <c r="AN29" s="185">
        <f t="shared" si="4"/>
        <v>0</v>
      </c>
      <c r="AO29" s="185">
        <f t="shared" si="5"/>
        <v>0</v>
      </c>
      <c r="AP29" s="185">
        <f t="shared" si="6"/>
        <v>0</v>
      </c>
      <c r="AQ29" s="185">
        <f t="shared" si="7"/>
        <v>0</v>
      </c>
      <c r="AR29" s="185">
        <f t="shared" si="8"/>
        <v>0</v>
      </c>
      <c r="AS29" s="185">
        <f t="shared" si="9"/>
        <v>0</v>
      </c>
      <c r="AT29" s="185">
        <f t="shared" si="10"/>
        <v>0</v>
      </c>
      <c r="AU29" s="185">
        <f t="shared" si="11"/>
        <v>0</v>
      </c>
      <c r="AV29" s="185">
        <f t="shared" si="12"/>
        <v>0</v>
      </c>
      <c r="AW29" s="185">
        <f t="shared" si="13"/>
        <v>0</v>
      </c>
      <c r="AX29" s="185">
        <f t="shared" si="14"/>
        <v>0</v>
      </c>
      <c r="AY29" s="185">
        <f t="shared" si="15"/>
        <v>0</v>
      </c>
      <c r="AZ29" s="185">
        <f t="shared" si="16"/>
        <v>0</v>
      </c>
      <c r="BA29" s="185">
        <f t="shared" si="17"/>
        <v>0</v>
      </c>
      <c r="BB29" s="185">
        <f t="shared" si="18"/>
        <v>0</v>
      </c>
      <c r="BC29" s="185">
        <f t="shared" si="19"/>
        <v>0</v>
      </c>
      <c r="BD29" s="185">
        <f t="shared" si="20"/>
        <v>0</v>
      </c>
      <c r="BE29" s="185">
        <f t="shared" si="21"/>
        <v>0</v>
      </c>
      <c r="BF29" s="526">
        <v>1</v>
      </c>
      <c r="BG29" s="223">
        <f t="shared" si="37"/>
        <v>0</v>
      </c>
      <c r="BH29" s="527">
        <v>5</v>
      </c>
      <c r="BI29" s="223">
        <f t="shared" si="22"/>
        <v>0</v>
      </c>
      <c r="BJ29" s="527"/>
      <c r="BK29" s="223">
        <f t="shared" si="23"/>
        <v>0</v>
      </c>
      <c r="BL29" s="527"/>
      <c r="BM29" s="223">
        <f t="shared" si="24"/>
        <v>0</v>
      </c>
      <c r="BN29" s="199"/>
      <c r="BO29" s="209">
        <f t="shared" si="25"/>
        <v>0</v>
      </c>
      <c r="BP29" s="209">
        <f t="shared" si="26"/>
        <v>0</v>
      </c>
      <c r="BQ29" s="209">
        <f t="shared" si="27"/>
        <v>0</v>
      </c>
      <c r="BR29" s="209">
        <f t="shared" si="28"/>
        <v>0</v>
      </c>
      <c r="BS29" s="209">
        <f t="shared" si="29"/>
        <v>0</v>
      </c>
      <c r="BT29" s="209">
        <f t="shared" si="30"/>
        <v>0</v>
      </c>
      <c r="BU29" s="209">
        <f t="shared" si="31"/>
        <v>0</v>
      </c>
      <c r="BV29" s="209">
        <f t="shared" si="32"/>
        <v>0</v>
      </c>
      <c r="BW29" s="628"/>
      <c r="BX29" s="177">
        <f t="shared" si="38"/>
        <v>0</v>
      </c>
      <c r="BY29" s="177">
        <f t="shared" si="39"/>
        <v>0</v>
      </c>
      <c r="BZ29" s="177">
        <f t="shared" si="40"/>
        <v>0</v>
      </c>
      <c r="CA29" s="628"/>
      <c r="CB29" s="209">
        <f t="shared" si="33"/>
        <v>0</v>
      </c>
      <c r="CC29" s="209"/>
    </row>
    <row r="30" spans="1:82" s="8" customFormat="1" ht="60" customHeight="1">
      <c r="A30" s="191" t="s">
        <v>9</v>
      </c>
      <c r="B30" s="65"/>
      <c r="C30" s="511" t="s">
        <v>402</v>
      </c>
      <c r="D30" s="428"/>
      <c r="E30" s="494" t="s">
        <v>366</v>
      </c>
      <c r="F30" s="488" t="s">
        <v>105</v>
      </c>
      <c r="G30" s="488" t="s">
        <v>103</v>
      </c>
      <c r="H30" s="274" t="s">
        <v>337</v>
      </c>
      <c r="I30" s="494">
        <v>1</v>
      </c>
      <c r="J30" s="494"/>
      <c r="K30" s="494" t="s">
        <v>220</v>
      </c>
      <c r="L30" s="272">
        <v>192.50000000000003</v>
      </c>
      <c r="M30" s="116"/>
      <c r="N30" s="102"/>
      <c r="O30" s="204"/>
      <c r="P30" s="102"/>
      <c r="Q30" s="204"/>
      <c r="R30" s="102"/>
      <c r="S30" s="204"/>
      <c r="T30" s="102"/>
      <c r="U30" s="102"/>
      <c r="V30" s="204"/>
      <c r="W30" s="102"/>
      <c r="X30" s="204"/>
      <c r="Y30" s="102"/>
      <c r="Z30" s="204"/>
      <c r="AA30" s="697"/>
      <c r="AB30" s="103"/>
      <c r="AC30" s="103"/>
      <c r="AD30" s="103"/>
      <c r="AE30" s="367">
        <f t="shared" si="34"/>
        <v>0</v>
      </c>
      <c r="AF30" s="201" t="str">
        <f t="shared" si="2"/>
        <v>No</v>
      </c>
      <c r="AG30" s="119" t="str">
        <f t="shared" si="3"/>
        <v>Yes</v>
      </c>
      <c r="AI30" s="706">
        <v>1</v>
      </c>
      <c r="AJ30" s="705">
        <f t="shared" si="35"/>
        <v>0</v>
      </c>
      <c r="AL30" s="532">
        <v>1.7549999999999999</v>
      </c>
      <c r="AM30" s="303">
        <f t="shared" si="36"/>
        <v>0</v>
      </c>
      <c r="AN30" s="185">
        <f t="shared" si="4"/>
        <v>0</v>
      </c>
      <c r="AO30" s="185">
        <f t="shared" si="5"/>
        <v>0</v>
      </c>
      <c r="AP30" s="185">
        <f t="shared" si="6"/>
        <v>0</v>
      </c>
      <c r="AQ30" s="185">
        <f t="shared" si="7"/>
        <v>0</v>
      </c>
      <c r="AR30" s="185">
        <f t="shared" si="8"/>
        <v>0</v>
      </c>
      <c r="AS30" s="185">
        <f t="shared" si="9"/>
        <v>0</v>
      </c>
      <c r="AT30" s="185">
        <f t="shared" si="10"/>
        <v>0</v>
      </c>
      <c r="AU30" s="185">
        <f t="shared" si="11"/>
        <v>0</v>
      </c>
      <c r="AV30" s="185">
        <f t="shared" si="12"/>
        <v>0</v>
      </c>
      <c r="AW30" s="185">
        <f t="shared" si="13"/>
        <v>0</v>
      </c>
      <c r="AX30" s="185">
        <f t="shared" si="14"/>
        <v>0</v>
      </c>
      <c r="AY30" s="185">
        <f t="shared" si="15"/>
        <v>0</v>
      </c>
      <c r="AZ30" s="185">
        <f t="shared" si="16"/>
        <v>0</v>
      </c>
      <c r="BA30" s="185">
        <f t="shared" si="17"/>
        <v>0</v>
      </c>
      <c r="BB30" s="185">
        <f t="shared" si="18"/>
        <v>0</v>
      </c>
      <c r="BC30" s="185">
        <f t="shared" si="19"/>
        <v>0</v>
      </c>
      <c r="BD30" s="185">
        <f t="shared" si="20"/>
        <v>0</v>
      </c>
      <c r="BE30" s="185">
        <f t="shared" si="21"/>
        <v>0</v>
      </c>
      <c r="BF30" s="526">
        <v>1</v>
      </c>
      <c r="BG30" s="223">
        <f t="shared" si="37"/>
        <v>0</v>
      </c>
      <c r="BH30" s="527">
        <v>5</v>
      </c>
      <c r="BI30" s="223">
        <f t="shared" si="22"/>
        <v>0</v>
      </c>
      <c r="BJ30" s="527"/>
      <c r="BK30" s="223">
        <f t="shared" si="23"/>
        <v>0</v>
      </c>
      <c r="BL30" s="527"/>
      <c r="BM30" s="223">
        <f t="shared" si="24"/>
        <v>0</v>
      </c>
      <c r="BN30" s="199"/>
      <c r="BO30" s="209">
        <f t="shared" si="25"/>
        <v>0</v>
      </c>
      <c r="BP30" s="209">
        <f t="shared" si="26"/>
        <v>0</v>
      </c>
      <c r="BQ30" s="209">
        <f t="shared" si="27"/>
        <v>0</v>
      </c>
      <c r="BR30" s="209">
        <f t="shared" si="28"/>
        <v>0</v>
      </c>
      <c r="BS30" s="209">
        <f t="shared" si="29"/>
        <v>0</v>
      </c>
      <c r="BT30" s="209">
        <f t="shared" si="30"/>
        <v>0</v>
      </c>
      <c r="BU30" s="209">
        <f t="shared" si="31"/>
        <v>0</v>
      </c>
      <c r="BV30" s="209">
        <f t="shared" si="32"/>
        <v>0</v>
      </c>
      <c r="BW30" s="628"/>
      <c r="BX30" s="177">
        <f t="shared" si="38"/>
        <v>0</v>
      </c>
      <c r="BY30" s="177">
        <f t="shared" si="39"/>
        <v>0</v>
      </c>
      <c r="BZ30" s="177">
        <f t="shared" si="40"/>
        <v>0</v>
      </c>
      <c r="CA30" s="628"/>
      <c r="CB30" s="209">
        <f t="shared" si="33"/>
        <v>0</v>
      </c>
      <c r="CC30" s="209"/>
    </row>
    <row r="31" spans="1:82" s="8" customFormat="1" ht="60" customHeight="1">
      <c r="A31" s="230" t="s">
        <v>9</v>
      </c>
      <c r="B31" s="65"/>
      <c r="C31" s="511" t="s">
        <v>403</v>
      </c>
      <c r="D31" s="428" t="s">
        <v>270</v>
      </c>
      <c r="E31" s="494" t="s">
        <v>366</v>
      </c>
      <c r="F31" s="488" t="s">
        <v>105</v>
      </c>
      <c r="G31" s="488" t="s">
        <v>103</v>
      </c>
      <c r="H31" s="274" t="s">
        <v>338</v>
      </c>
      <c r="I31" s="494">
        <v>1</v>
      </c>
      <c r="J31" s="494"/>
      <c r="K31" s="494" t="s">
        <v>220</v>
      </c>
      <c r="L31" s="272">
        <v>192.50000000000003</v>
      </c>
      <c r="M31" s="116"/>
      <c r="N31" s="102"/>
      <c r="O31" s="204"/>
      <c r="P31" s="102"/>
      <c r="Q31" s="204"/>
      <c r="R31" s="102"/>
      <c r="S31" s="204"/>
      <c r="T31" s="102"/>
      <c r="U31" s="102"/>
      <c r="V31" s="204"/>
      <c r="W31" s="102"/>
      <c r="X31" s="204"/>
      <c r="Y31" s="102"/>
      <c r="Z31" s="204"/>
      <c r="AA31" s="697"/>
      <c r="AB31" s="103"/>
      <c r="AC31" s="103"/>
      <c r="AD31" s="103"/>
      <c r="AE31" s="367">
        <f t="shared" si="34"/>
        <v>0</v>
      </c>
      <c r="AF31" s="201" t="str">
        <f t="shared" si="2"/>
        <v>No</v>
      </c>
      <c r="AG31" s="119" t="str">
        <f t="shared" si="3"/>
        <v>Yes</v>
      </c>
      <c r="AI31" s="706">
        <v>1</v>
      </c>
      <c r="AJ31" s="705">
        <f t="shared" si="35"/>
        <v>0</v>
      </c>
      <c r="AL31" s="532">
        <v>1.7549999999999999</v>
      </c>
      <c r="AM31" s="303">
        <f t="shared" si="36"/>
        <v>0</v>
      </c>
      <c r="AN31" s="185">
        <f t="shared" si="4"/>
        <v>0</v>
      </c>
      <c r="AO31" s="185">
        <f t="shared" si="5"/>
        <v>0</v>
      </c>
      <c r="AP31" s="185">
        <f t="shared" si="6"/>
        <v>0</v>
      </c>
      <c r="AQ31" s="185">
        <f t="shared" si="7"/>
        <v>0</v>
      </c>
      <c r="AR31" s="185">
        <f t="shared" si="8"/>
        <v>0</v>
      </c>
      <c r="AS31" s="185">
        <f t="shared" si="9"/>
        <v>0</v>
      </c>
      <c r="AT31" s="185">
        <f t="shared" si="10"/>
        <v>0</v>
      </c>
      <c r="AU31" s="185">
        <f t="shared" si="11"/>
        <v>0</v>
      </c>
      <c r="AV31" s="185">
        <f t="shared" si="12"/>
        <v>0</v>
      </c>
      <c r="AW31" s="185">
        <f t="shared" si="13"/>
        <v>0</v>
      </c>
      <c r="AX31" s="185">
        <f t="shared" si="14"/>
        <v>0</v>
      </c>
      <c r="AY31" s="185">
        <f t="shared" si="15"/>
        <v>0</v>
      </c>
      <c r="AZ31" s="185">
        <f t="shared" si="16"/>
        <v>0</v>
      </c>
      <c r="BA31" s="185">
        <f t="shared" si="17"/>
        <v>0</v>
      </c>
      <c r="BB31" s="185">
        <f t="shared" si="18"/>
        <v>0</v>
      </c>
      <c r="BC31" s="185">
        <f t="shared" si="19"/>
        <v>0</v>
      </c>
      <c r="BD31" s="185">
        <f t="shared" si="20"/>
        <v>0</v>
      </c>
      <c r="BE31" s="185">
        <f t="shared" si="21"/>
        <v>0</v>
      </c>
      <c r="BF31" s="526">
        <v>1</v>
      </c>
      <c r="BG31" s="223">
        <f t="shared" si="37"/>
        <v>0</v>
      </c>
      <c r="BH31" s="527">
        <v>5</v>
      </c>
      <c r="BI31" s="223">
        <f t="shared" si="22"/>
        <v>0</v>
      </c>
      <c r="BJ31" s="527"/>
      <c r="BK31" s="223">
        <f t="shared" si="23"/>
        <v>0</v>
      </c>
      <c r="BL31" s="527"/>
      <c r="BM31" s="223">
        <f t="shared" si="24"/>
        <v>0</v>
      </c>
      <c r="BN31" s="199"/>
      <c r="BO31" s="209">
        <f t="shared" si="25"/>
        <v>0</v>
      </c>
      <c r="BP31" s="209">
        <f t="shared" si="26"/>
        <v>0</v>
      </c>
      <c r="BQ31" s="209">
        <f t="shared" si="27"/>
        <v>0</v>
      </c>
      <c r="BR31" s="209">
        <f t="shared" si="28"/>
        <v>0</v>
      </c>
      <c r="BS31" s="209">
        <f t="shared" si="29"/>
        <v>0</v>
      </c>
      <c r="BT31" s="209">
        <f t="shared" si="30"/>
        <v>0</v>
      </c>
      <c r="BU31" s="209">
        <f t="shared" si="31"/>
        <v>0</v>
      </c>
      <c r="BV31" s="209">
        <f t="shared" si="32"/>
        <v>0</v>
      </c>
      <c r="BW31" s="628"/>
      <c r="BX31" s="177">
        <f t="shared" si="38"/>
        <v>0</v>
      </c>
      <c r="BY31" s="177">
        <f t="shared" si="39"/>
        <v>0</v>
      </c>
      <c r="BZ31" s="177">
        <f t="shared" si="40"/>
        <v>0</v>
      </c>
      <c r="CA31" s="628"/>
      <c r="CB31" s="209">
        <f t="shared" si="33"/>
        <v>0</v>
      </c>
      <c r="CC31" s="209"/>
    </row>
    <row r="32" spans="1:82" s="8" customFormat="1" ht="60" customHeight="1">
      <c r="A32" s="191" t="s">
        <v>9</v>
      </c>
      <c r="B32" s="65"/>
      <c r="C32" s="509" t="s">
        <v>404</v>
      </c>
      <c r="D32" s="182"/>
      <c r="E32" s="69" t="s">
        <v>366</v>
      </c>
      <c r="F32" s="487" t="s">
        <v>105</v>
      </c>
      <c r="G32" s="487" t="s">
        <v>103</v>
      </c>
      <c r="H32" s="276" t="s">
        <v>339</v>
      </c>
      <c r="I32" s="69">
        <v>1</v>
      </c>
      <c r="J32" s="69"/>
      <c r="K32" s="69" t="s">
        <v>220</v>
      </c>
      <c r="L32" s="288">
        <v>192.50000000000003</v>
      </c>
      <c r="M32" s="120"/>
      <c r="N32" s="100"/>
      <c r="O32" s="195"/>
      <c r="P32" s="100"/>
      <c r="Q32" s="195"/>
      <c r="R32" s="100"/>
      <c r="S32" s="195"/>
      <c r="T32" s="100"/>
      <c r="U32" s="100"/>
      <c r="V32" s="195"/>
      <c r="W32" s="100"/>
      <c r="X32" s="195"/>
      <c r="Y32" s="100"/>
      <c r="Z32" s="195"/>
      <c r="AA32" s="698"/>
      <c r="AB32" s="101"/>
      <c r="AC32" s="101"/>
      <c r="AD32" s="101"/>
      <c r="AE32" s="470">
        <f t="shared" si="34"/>
        <v>0</v>
      </c>
      <c r="AF32" s="8" t="str">
        <f t="shared" si="2"/>
        <v>No</v>
      </c>
      <c r="AG32" s="197" t="str">
        <f t="shared" si="3"/>
        <v>Yes</v>
      </c>
      <c r="AI32" s="706">
        <v>1</v>
      </c>
      <c r="AJ32" s="705">
        <f t="shared" si="35"/>
        <v>0</v>
      </c>
      <c r="AL32" s="532">
        <v>1.7110000000000001</v>
      </c>
      <c r="AM32" s="303">
        <f t="shared" si="36"/>
        <v>0</v>
      </c>
      <c r="AN32" s="185">
        <f t="shared" si="4"/>
        <v>0</v>
      </c>
      <c r="AO32" s="185">
        <f t="shared" si="5"/>
        <v>0</v>
      </c>
      <c r="AP32" s="185">
        <f t="shared" si="6"/>
        <v>0</v>
      </c>
      <c r="AQ32" s="185">
        <f t="shared" si="7"/>
        <v>0</v>
      </c>
      <c r="AR32" s="185">
        <f t="shared" si="8"/>
        <v>0</v>
      </c>
      <c r="AS32" s="185">
        <f t="shared" si="9"/>
        <v>0</v>
      </c>
      <c r="AT32" s="185">
        <f t="shared" si="10"/>
        <v>0</v>
      </c>
      <c r="AU32" s="185">
        <f t="shared" si="11"/>
        <v>0</v>
      </c>
      <c r="AV32" s="185">
        <f t="shared" si="12"/>
        <v>0</v>
      </c>
      <c r="AW32" s="185">
        <f t="shared" si="13"/>
        <v>0</v>
      </c>
      <c r="AX32" s="185">
        <f t="shared" si="14"/>
        <v>0</v>
      </c>
      <c r="AY32" s="185">
        <f t="shared" si="15"/>
        <v>0</v>
      </c>
      <c r="AZ32" s="185">
        <f t="shared" si="16"/>
        <v>0</v>
      </c>
      <c r="BA32" s="185">
        <f t="shared" si="17"/>
        <v>0</v>
      </c>
      <c r="BB32" s="185">
        <f t="shared" si="18"/>
        <v>0</v>
      </c>
      <c r="BC32" s="185">
        <f t="shared" si="19"/>
        <v>0</v>
      </c>
      <c r="BD32" s="185">
        <f t="shared" si="20"/>
        <v>0</v>
      </c>
      <c r="BE32" s="185">
        <f t="shared" si="21"/>
        <v>0</v>
      </c>
      <c r="BF32" s="526">
        <v>1.5</v>
      </c>
      <c r="BG32" s="223">
        <f t="shared" si="37"/>
        <v>0</v>
      </c>
      <c r="BH32" s="527">
        <v>5</v>
      </c>
      <c r="BI32" s="223">
        <f t="shared" si="22"/>
        <v>0</v>
      </c>
      <c r="BJ32" s="527"/>
      <c r="BK32" s="223">
        <f t="shared" si="23"/>
        <v>0</v>
      </c>
      <c r="BL32" s="527"/>
      <c r="BM32" s="223">
        <f t="shared" si="24"/>
        <v>0</v>
      </c>
      <c r="BN32" s="199"/>
      <c r="BO32" s="209">
        <f t="shared" si="25"/>
        <v>0</v>
      </c>
      <c r="BP32" s="209">
        <f t="shared" si="26"/>
        <v>0</v>
      </c>
      <c r="BQ32" s="209">
        <f t="shared" si="27"/>
        <v>0</v>
      </c>
      <c r="BR32" s="209">
        <f t="shared" si="28"/>
        <v>0</v>
      </c>
      <c r="BS32" s="209">
        <f t="shared" si="29"/>
        <v>0</v>
      </c>
      <c r="BT32" s="209">
        <f t="shared" si="30"/>
        <v>0</v>
      </c>
      <c r="BU32" s="209">
        <f t="shared" si="31"/>
        <v>0</v>
      </c>
      <c r="BV32" s="209">
        <f t="shared" si="32"/>
        <v>0</v>
      </c>
      <c r="BW32" s="628"/>
      <c r="BX32" s="177">
        <f t="shared" si="38"/>
        <v>0</v>
      </c>
      <c r="BY32" s="177">
        <f t="shared" si="39"/>
        <v>0</v>
      </c>
      <c r="BZ32" s="177">
        <f t="shared" si="40"/>
        <v>0</v>
      </c>
      <c r="CA32" s="628"/>
      <c r="CB32" s="209">
        <f t="shared" si="33"/>
        <v>0</v>
      </c>
      <c r="CC32" s="209"/>
    </row>
    <row r="33" spans="1:81" s="8" customFormat="1" ht="60" customHeight="1">
      <c r="A33" s="191" t="s">
        <v>9</v>
      </c>
      <c r="B33" s="65"/>
      <c r="C33" s="509" t="s">
        <v>405</v>
      </c>
      <c r="D33" s="471" t="s">
        <v>270</v>
      </c>
      <c r="E33" s="69" t="s">
        <v>366</v>
      </c>
      <c r="F33" s="487" t="s">
        <v>105</v>
      </c>
      <c r="G33" s="487" t="s">
        <v>103</v>
      </c>
      <c r="H33" s="276" t="s">
        <v>339</v>
      </c>
      <c r="I33" s="69">
        <v>1</v>
      </c>
      <c r="J33" s="69"/>
      <c r="K33" s="69" t="s">
        <v>220</v>
      </c>
      <c r="L33" s="288">
        <v>192.50000000000003</v>
      </c>
      <c r="M33" s="120"/>
      <c r="N33" s="100"/>
      <c r="O33" s="195"/>
      <c r="P33" s="100"/>
      <c r="Q33" s="195"/>
      <c r="R33" s="100"/>
      <c r="S33" s="195"/>
      <c r="T33" s="100"/>
      <c r="U33" s="100"/>
      <c r="V33" s="195"/>
      <c r="W33" s="100"/>
      <c r="X33" s="195"/>
      <c r="Y33" s="100"/>
      <c r="Z33" s="195"/>
      <c r="AA33" s="698"/>
      <c r="AB33" s="101"/>
      <c r="AC33" s="101"/>
      <c r="AD33" s="101"/>
      <c r="AE33" s="470">
        <f t="shared" si="34"/>
        <v>0</v>
      </c>
      <c r="AF33" s="8" t="str">
        <f t="shared" si="2"/>
        <v>No</v>
      </c>
      <c r="AG33" s="197" t="str">
        <f t="shared" si="3"/>
        <v>Yes</v>
      </c>
      <c r="AI33" s="706">
        <v>1</v>
      </c>
      <c r="AJ33" s="705">
        <f t="shared" si="35"/>
        <v>0</v>
      </c>
      <c r="AL33" s="532">
        <v>1.7110000000000001</v>
      </c>
      <c r="AM33" s="303">
        <f t="shared" si="36"/>
        <v>0</v>
      </c>
      <c r="AN33" s="185">
        <f t="shared" si="4"/>
        <v>0</v>
      </c>
      <c r="AO33" s="185">
        <f t="shared" si="5"/>
        <v>0</v>
      </c>
      <c r="AP33" s="185">
        <f t="shared" si="6"/>
        <v>0</v>
      </c>
      <c r="AQ33" s="185">
        <f t="shared" si="7"/>
        <v>0</v>
      </c>
      <c r="AR33" s="185">
        <f t="shared" si="8"/>
        <v>0</v>
      </c>
      <c r="AS33" s="185">
        <f t="shared" si="9"/>
        <v>0</v>
      </c>
      <c r="AT33" s="185">
        <f t="shared" si="10"/>
        <v>0</v>
      </c>
      <c r="AU33" s="185">
        <f t="shared" si="11"/>
        <v>0</v>
      </c>
      <c r="AV33" s="185">
        <f t="shared" si="12"/>
        <v>0</v>
      </c>
      <c r="AW33" s="185">
        <f t="shared" si="13"/>
        <v>0</v>
      </c>
      <c r="AX33" s="185">
        <f t="shared" si="14"/>
        <v>0</v>
      </c>
      <c r="AY33" s="185">
        <f t="shared" si="15"/>
        <v>0</v>
      </c>
      <c r="AZ33" s="185">
        <f t="shared" si="16"/>
        <v>0</v>
      </c>
      <c r="BA33" s="185">
        <f t="shared" si="17"/>
        <v>0</v>
      </c>
      <c r="BB33" s="185">
        <f t="shared" si="18"/>
        <v>0</v>
      </c>
      <c r="BC33" s="185">
        <f t="shared" si="19"/>
        <v>0</v>
      </c>
      <c r="BD33" s="185">
        <f t="shared" si="20"/>
        <v>0</v>
      </c>
      <c r="BE33" s="185">
        <f t="shared" si="21"/>
        <v>0</v>
      </c>
      <c r="BF33" s="526">
        <v>1</v>
      </c>
      <c r="BG33" s="223">
        <f t="shared" si="37"/>
        <v>0</v>
      </c>
      <c r="BH33" s="527">
        <v>5</v>
      </c>
      <c r="BI33" s="223">
        <f t="shared" si="22"/>
        <v>0</v>
      </c>
      <c r="BJ33" s="527"/>
      <c r="BK33" s="223">
        <f t="shared" si="23"/>
        <v>0</v>
      </c>
      <c r="BL33" s="527"/>
      <c r="BM33" s="223">
        <f t="shared" si="24"/>
        <v>0</v>
      </c>
      <c r="BN33" s="199"/>
      <c r="BO33" s="209">
        <f t="shared" si="25"/>
        <v>0</v>
      </c>
      <c r="BP33" s="209">
        <f t="shared" si="26"/>
        <v>0</v>
      </c>
      <c r="BQ33" s="209">
        <f t="shared" si="27"/>
        <v>0</v>
      </c>
      <c r="BR33" s="209">
        <f t="shared" si="28"/>
        <v>0</v>
      </c>
      <c r="BS33" s="209">
        <f t="shared" si="29"/>
        <v>0</v>
      </c>
      <c r="BT33" s="209">
        <f t="shared" si="30"/>
        <v>0</v>
      </c>
      <c r="BU33" s="209">
        <f t="shared" si="31"/>
        <v>0</v>
      </c>
      <c r="BV33" s="209">
        <f t="shared" si="32"/>
        <v>0</v>
      </c>
      <c r="BW33" s="628"/>
      <c r="BX33" s="177">
        <f t="shared" si="38"/>
        <v>0</v>
      </c>
      <c r="BY33" s="177">
        <f t="shared" si="39"/>
        <v>0</v>
      </c>
      <c r="BZ33" s="177">
        <f t="shared" si="40"/>
        <v>0</v>
      </c>
      <c r="CA33" s="628"/>
      <c r="CB33" s="209">
        <f t="shared" si="33"/>
        <v>0</v>
      </c>
      <c r="CC33" s="209"/>
    </row>
    <row r="34" spans="1:81" s="8" customFormat="1" ht="60" customHeight="1">
      <c r="A34" s="191" t="s">
        <v>9</v>
      </c>
      <c r="B34" s="65"/>
      <c r="C34" s="511" t="s">
        <v>406</v>
      </c>
      <c r="D34" s="229"/>
      <c r="E34" s="494" t="s">
        <v>366</v>
      </c>
      <c r="F34" s="488" t="s">
        <v>105</v>
      </c>
      <c r="G34" s="488" t="s">
        <v>103</v>
      </c>
      <c r="H34" s="274" t="s">
        <v>340</v>
      </c>
      <c r="I34" s="494">
        <v>1</v>
      </c>
      <c r="J34" s="494"/>
      <c r="K34" s="494" t="s">
        <v>220</v>
      </c>
      <c r="L34" s="272">
        <v>192.50000000000003</v>
      </c>
      <c r="M34" s="116"/>
      <c r="N34" s="102"/>
      <c r="O34" s="204"/>
      <c r="P34" s="102"/>
      <c r="Q34" s="204"/>
      <c r="R34" s="102"/>
      <c r="S34" s="204"/>
      <c r="T34" s="102"/>
      <c r="U34" s="102"/>
      <c r="V34" s="204"/>
      <c r="W34" s="102"/>
      <c r="X34" s="204"/>
      <c r="Y34" s="102"/>
      <c r="Z34" s="204"/>
      <c r="AA34" s="697"/>
      <c r="AB34" s="103"/>
      <c r="AC34" s="103"/>
      <c r="AD34" s="103"/>
      <c r="AE34" s="367">
        <f t="shared" si="34"/>
        <v>0</v>
      </c>
      <c r="AF34" s="201" t="str">
        <f t="shared" si="2"/>
        <v>No</v>
      </c>
      <c r="AG34" s="119" t="str">
        <f t="shared" si="3"/>
        <v>Yes</v>
      </c>
      <c r="AI34" s="706">
        <v>1</v>
      </c>
      <c r="AJ34" s="705">
        <f t="shared" si="35"/>
        <v>0</v>
      </c>
      <c r="AL34" s="532">
        <v>1.579</v>
      </c>
      <c r="AM34" s="303">
        <f t="shared" si="36"/>
        <v>0</v>
      </c>
      <c r="AN34" s="185">
        <f t="shared" si="4"/>
        <v>0</v>
      </c>
      <c r="AO34" s="185">
        <f t="shared" si="5"/>
        <v>0</v>
      </c>
      <c r="AP34" s="185">
        <f t="shared" si="6"/>
        <v>0</v>
      </c>
      <c r="AQ34" s="185">
        <f t="shared" si="7"/>
        <v>0</v>
      </c>
      <c r="AR34" s="185">
        <f t="shared" si="8"/>
        <v>0</v>
      </c>
      <c r="AS34" s="185">
        <f t="shared" si="9"/>
        <v>0</v>
      </c>
      <c r="AT34" s="185">
        <f t="shared" si="10"/>
        <v>0</v>
      </c>
      <c r="AU34" s="185">
        <f t="shared" si="11"/>
        <v>0</v>
      </c>
      <c r="AV34" s="185">
        <f t="shared" si="12"/>
        <v>0</v>
      </c>
      <c r="AW34" s="185">
        <f t="shared" si="13"/>
        <v>0</v>
      </c>
      <c r="AX34" s="185">
        <f t="shared" si="14"/>
        <v>0</v>
      </c>
      <c r="AY34" s="185">
        <f t="shared" si="15"/>
        <v>0</v>
      </c>
      <c r="AZ34" s="185">
        <f t="shared" si="16"/>
        <v>0</v>
      </c>
      <c r="BA34" s="185">
        <f t="shared" si="17"/>
        <v>0</v>
      </c>
      <c r="BB34" s="185">
        <f t="shared" si="18"/>
        <v>0</v>
      </c>
      <c r="BC34" s="185">
        <f t="shared" si="19"/>
        <v>0</v>
      </c>
      <c r="BD34" s="185">
        <f t="shared" si="20"/>
        <v>0</v>
      </c>
      <c r="BE34" s="185">
        <f t="shared" si="21"/>
        <v>0</v>
      </c>
      <c r="BF34" s="526">
        <v>1</v>
      </c>
      <c r="BG34" s="223">
        <f t="shared" si="37"/>
        <v>0</v>
      </c>
      <c r="BH34" s="527">
        <v>5</v>
      </c>
      <c r="BI34" s="223">
        <f t="shared" si="22"/>
        <v>0</v>
      </c>
      <c r="BJ34" s="527"/>
      <c r="BK34" s="223">
        <f t="shared" si="23"/>
        <v>0</v>
      </c>
      <c r="BL34" s="527"/>
      <c r="BM34" s="223">
        <f t="shared" si="24"/>
        <v>0</v>
      </c>
      <c r="BN34" s="199"/>
      <c r="BO34" s="209">
        <f t="shared" si="25"/>
        <v>0</v>
      </c>
      <c r="BP34" s="209">
        <f t="shared" si="26"/>
        <v>0</v>
      </c>
      <c r="BQ34" s="209">
        <f t="shared" si="27"/>
        <v>0</v>
      </c>
      <c r="BR34" s="209">
        <f t="shared" si="28"/>
        <v>0</v>
      </c>
      <c r="BS34" s="209">
        <f t="shared" si="29"/>
        <v>0</v>
      </c>
      <c r="BT34" s="209">
        <f t="shared" si="30"/>
        <v>0</v>
      </c>
      <c r="BU34" s="209">
        <f t="shared" si="31"/>
        <v>0</v>
      </c>
      <c r="BV34" s="209">
        <f t="shared" si="32"/>
        <v>0</v>
      </c>
      <c r="BW34" s="628"/>
      <c r="BX34" s="177">
        <f t="shared" si="38"/>
        <v>0</v>
      </c>
      <c r="BY34" s="177">
        <f t="shared" si="39"/>
        <v>0</v>
      </c>
      <c r="BZ34" s="177">
        <f t="shared" si="40"/>
        <v>0</v>
      </c>
      <c r="CA34" s="628"/>
      <c r="CB34" s="209">
        <f t="shared" si="33"/>
        <v>0</v>
      </c>
      <c r="CC34" s="209"/>
    </row>
    <row r="35" spans="1:81" s="8" customFormat="1" ht="60" customHeight="1">
      <c r="A35" s="191" t="s">
        <v>9</v>
      </c>
      <c r="B35" s="65"/>
      <c r="C35" s="511" t="s">
        <v>407</v>
      </c>
      <c r="D35" s="428" t="s">
        <v>270</v>
      </c>
      <c r="E35" s="494" t="s">
        <v>366</v>
      </c>
      <c r="F35" s="488" t="s">
        <v>105</v>
      </c>
      <c r="G35" s="488" t="s">
        <v>103</v>
      </c>
      <c r="H35" s="274" t="s">
        <v>340</v>
      </c>
      <c r="I35" s="494">
        <v>1</v>
      </c>
      <c r="J35" s="494"/>
      <c r="K35" s="494" t="s">
        <v>220</v>
      </c>
      <c r="L35" s="272">
        <v>192.50000000000003</v>
      </c>
      <c r="M35" s="116"/>
      <c r="N35" s="102"/>
      <c r="O35" s="204"/>
      <c r="P35" s="102"/>
      <c r="Q35" s="204"/>
      <c r="R35" s="102"/>
      <c r="S35" s="204"/>
      <c r="T35" s="102"/>
      <c r="U35" s="102"/>
      <c r="V35" s="204"/>
      <c r="W35" s="102"/>
      <c r="X35" s="204"/>
      <c r="Y35" s="102"/>
      <c r="Z35" s="204"/>
      <c r="AA35" s="697"/>
      <c r="AB35" s="103"/>
      <c r="AC35" s="103"/>
      <c r="AD35" s="103"/>
      <c r="AE35" s="367">
        <f t="shared" si="34"/>
        <v>0</v>
      </c>
      <c r="AF35" s="201" t="str">
        <f t="shared" si="2"/>
        <v>No</v>
      </c>
      <c r="AG35" s="119" t="str">
        <f t="shared" si="3"/>
        <v>Yes</v>
      </c>
      <c r="AI35" s="706">
        <v>1</v>
      </c>
      <c r="AJ35" s="705">
        <f t="shared" si="35"/>
        <v>0</v>
      </c>
      <c r="AL35" s="532">
        <v>1.579</v>
      </c>
      <c r="AM35" s="303">
        <f t="shared" si="36"/>
        <v>0</v>
      </c>
      <c r="AN35" s="185">
        <f t="shared" si="4"/>
        <v>0</v>
      </c>
      <c r="AO35" s="185">
        <f t="shared" si="5"/>
        <v>0</v>
      </c>
      <c r="AP35" s="185">
        <f t="shared" si="6"/>
        <v>0</v>
      </c>
      <c r="AQ35" s="185">
        <f t="shared" si="7"/>
        <v>0</v>
      </c>
      <c r="AR35" s="185">
        <f t="shared" si="8"/>
        <v>0</v>
      </c>
      <c r="AS35" s="185">
        <f t="shared" si="9"/>
        <v>0</v>
      </c>
      <c r="AT35" s="185">
        <f t="shared" si="10"/>
        <v>0</v>
      </c>
      <c r="AU35" s="185">
        <f t="shared" si="11"/>
        <v>0</v>
      </c>
      <c r="AV35" s="185">
        <f t="shared" si="12"/>
        <v>0</v>
      </c>
      <c r="AW35" s="185">
        <f t="shared" si="13"/>
        <v>0</v>
      </c>
      <c r="AX35" s="185">
        <f t="shared" si="14"/>
        <v>0</v>
      </c>
      <c r="AY35" s="185">
        <f t="shared" si="15"/>
        <v>0</v>
      </c>
      <c r="AZ35" s="185">
        <f t="shared" si="16"/>
        <v>0</v>
      </c>
      <c r="BA35" s="185">
        <f t="shared" si="17"/>
        <v>0</v>
      </c>
      <c r="BB35" s="185">
        <f t="shared" si="18"/>
        <v>0</v>
      </c>
      <c r="BC35" s="185">
        <f t="shared" si="19"/>
        <v>0</v>
      </c>
      <c r="BD35" s="185">
        <f t="shared" si="20"/>
        <v>0</v>
      </c>
      <c r="BE35" s="185">
        <f t="shared" si="21"/>
        <v>0</v>
      </c>
      <c r="BF35" s="526">
        <v>1</v>
      </c>
      <c r="BG35" s="223">
        <f t="shared" si="37"/>
        <v>0</v>
      </c>
      <c r="BH35" s="527">
        <v>5</v>
      </c>
      <c r="BI35" s="223">
        <f t="shared" si="22"/>
        <v>0</v>
      </c>
      <c r="BJ35" s="527"/>
      <c r="BK35" s="223">
        <f t="shared" si="23"/>
        <v>0</v>
      </c>
      <c r="BL35" s="527"/>
      <c r="BM35" s="223">
        <f t="shared" si="24"/>
        <v>0</v>
      </c>
      <c r="BN35" s="199"/>
      <c r="BO35" s="209">
        <f t="shared" si="25"/>
        <v>0</v>
      </c>
      <c r="BP35" s="209">
        <f t="shared" si="26"/>
        <v>0</v>
      </c>
      <c r="BQ35" s="209">
        <f t="shared" si="27"/>
        <v>0</v>
      </c>
      <c r="BR35" s="209">
        <f t="shared" si="28"/>
        <v>0</v>
      </c>
      <c r="BS35" s="209">
        <f t="shared" si="29"/>
        <v>0</v>
      </c>
      <c r="BT35" s="209">
        <f t="shared" si="30"/>
        <v>0</v>
      </c>
      <c r="BU35" s="209">
        <f t="shared" si="31"/>
        <v>0</v>
      </c>
      <c r="BV35" s="209">
        <f t="shared" si="32"/>
        <v>0</v>
      </c>
      <c r="BW35" s="628"/>
      <c r="BX35" s="177">
        <f t="shared" si="38"/>
        <v>0</v>
      </c>
      <c r="BY35" s="177">
        <f t="shared" si="39"/>
        <v>0</v>
      </c>
      <c r="BZ35" s="177">
        <f t="shared" si="40"/>
        <v>0</v>
      </c>
      <c r="CA35" s="628"/>
      <c r="CB35" s="209">
        <f t="shared" si="33"/>
        <v>0</v>
      </c>
      <c r="CC35" s="209"/>
    </row>
    <row r="36" spans="1:81" s="8" customFormat="1" ht="60" customHeight="1">
      <c r="A36" s="191" t="s">
        <v>9</v>
      </c>
      <c r="B36" s="65"/>
      <c r="C36" s="509" t="s">
        <v>408</v>
      </c>
      <c r="D36" s="182"/>
      <c r="E36" s="69" t="s">
        <v>366</v>
      </c>
      <c r="F36" s="487" t="s">
        <v>105</v>
      </c>
      <c r="G36" s="487" t="s">
        <v>103</v>
      </c>
      <c r="H36" s="276" t="s">
        <v>341</v>
      </c>
      <c r="I36" s="69">
        <v>1</v>
      </c>
      <c r="J36" s="69"/>
      <c r="K36" s="69" t="s">
        <v>220</v>
      </c>
      <c r="L36" s="288">
        <v>192.50000000000003</v>
      </c>
      <c r="M36" s="120"/>
      <c r="N36" s="100"/>
      <c r="O36" s="195"/>
      <c r="P36" s="100"/>
      <c r="Q36" s="195"/>
      <c r="R36" s="100"/>
      <c r="S36" s="195"/>
      <c r="T36" s="100"/>
      <c r="U36" s="100"/>
      <c r="V36" s="195"/>
      <c r="W36" s="100"/>
      <c r="X36" s="195"/>
      <c r="Y36" s="100"/>
      <c r="Z36" s="195"/>
      <c r="AA36" s="698"/>
      <c r="AB36" s="101"/>
      <c r="AC36" s="101"/>
      <c r="AD36" s="101"/>
      <c r="AE36" s="470">
        <f t="shared" si="34"/>
        <v>0</v>
      </c>
      <c r="AF36" s="8" t="str">
        <f t="shared" si="2"/>
        <v>No</v>
      </c>
      <c r="AG36" s="197" t="str">
        <f t="shared" si="3"/>
        <v>Yes</v>
      </c>
      <c r="AI36" s="706">
        <v>1</v>
      </c>
      <c r="AJ36" s="705">
        <f t="shared" si="35"/>
        <v>0</v>
      </c>
      <c r="AL36" s="532">
        <v>2.1509999999999998</v>
      </c>
      <c r="AM36" s="303">
        <f>SUM(M36:AD36)*AL36</f>
        <v>0</v>
      </c>
      <c r="AN36" s="185">
        <f t="shared" si="4"/>
        <v>0</v>
      </c>
      <c r="AO36" s="185">
        <f t="shared" si="5"/>
        <v>0</v>
      </c>
      <c r="AP36" s="185">
        <f t="shared" si="6"/>
        <v>0</v>
      </c>
      <c r="AQ36" s="185">
        <f t="shared" si="7"/>
        <v>0</v>
      </c>
      <c r="AR36" s="185">
        <f t="shared" si="8"/>
        <v>0</v>
      </c>
      <c r="AS36" s="185">
        <f t="shared" si="9"/>
        <v>0</v>
      </c>
      <c r="AT36" s="185">
        <f t="shared" si="10"/>
        <v>0</v>
      </c>
      <c r="AU36" s="185">
        <f t="shared" si="11"/>
        <v>0</v>
      </c>
      <c r="AV36" s="185">
        <f t="shared" si="12"/>
        <v>0</v>
      </c>
      <c r="AW36" s="185">
        <f t="shared" si="13"/>
        <v>0</v>
      </c>
      <c r="AX36" s="185">
        <f t="shared" si="14"/>
        <v>0</v>
      </c>
      <c r="AY36" s="185">
        <f t="shared" si="15"/>
        <v>0</v>
      </c>
      <c r="AZ36" s="185">
        <f t="shared" si="16"/>
        <v>0</v>
      </c>
      <c r="BA36" s="185">
        <f t="shared" si="17"/>
        <v>0</v>
      </c>
      <c r="BB36" s="185">
        <f t="shared" si="18"/>
        <v>0</v>
      </c>
      <c r="BC36" s="185">
        <f t="shared" si="19"/>
        <v>0</v>
      </c>
      <c r="BD36" s="185">
        <f t="shared" si="20"/>
        <v>0</v>
      </c>
      <c r="BE36" s="185">
        <f t="shared" si="21"/>
        <v>0</v>
      </c>
      <c r="BF36" s="526">
        <v>1.5</v>
      </c>
      <c r="BG36" s="223">
        <f t="shared" si="37"/>
        <v>0</v>
      </c>
      <c r="BH36" s="527">
        <v>5</v>
      </c>
      <c r="BI36" s="223">
        <f t="shared" si="22"/>
        <v>0</v>
      </c>
      <c r="BJ36" s="527"/>
      <c r="BK36" s="223">
        <f t="shared" si="23"/>
        <v>0</v>
      </c>
      <c r="BL36" s="527"/>
      <c r="BM36" s="223">
        <f t="shared" si="24"/>
        <v>0</v>
      </c>
      <c r="BN36" s="199"/>
      <c r="BO36" s="209">
        <f t="shared" si="25"/>
        <v>0</v>
      </c>
      <c r="BP36" s="209">
        <f t="shared" si="26"/>
        <v>0</v>
      </c>
      <c r="BQ36" s="209">
        <f t="shared" si="27"/>
        <v>0</v>
      </c>
      <c r="BR36" s="209">
        <f t="shared" si="28"/>
        <v>0</v>
      </c>
      <c r="BS36" s="209">
        <f t="shared" si="29"/>
        <v>0</v>
      </c>
      <c r="BT36" s="209">
        <f t="shared" si="30"/>
        <v>0</v>
      </c>
      <c r="BU36" s="209">
        <f t="shared" si="31"/>
        <v>0</v>
      </c>
      <c r="BV36" s="209">
        <f t="shared" si="32"/>
        <v>0</v>
      </c>
      <c r="BW36" s="628"/>
      <c r="BX36" s="177">
        <f t="shared" si="38"/>
        <v>0</v>
      </c>
      <c r="BY36" s="177">
        <f t="shared" si="39"/>
        <v>0</v>
      </c>
      <c r="BZ36" s="177">
        <f t="shared" si="40"/>
        <v>0</v>
      </c>
      <c r="CA36" s="628"/>
      <c r="CB36" s="209">
        <f t="shared" si="33"/>
        <v>0</v>
      </c>
      <c r="CC36" s="209"/>
    </row>
    <row r="37" spans="1:81" s="8" customFormat="1" ht="60" customHeight="1">
      <c r="A37" s="191" t="s">
        <v>9</v>
      </c>
      <c r="B37" s="65"/>
      <c r="C37" s="509" t="s">
        <v>409</v>
      </c>
      <c r="D37" s="471" t="s">
        <v>270</v>
      </c>
      <c r="E37" s="69" t="s">
        <v>366</v>
      </c>
      <c r="F37" s="487" t="s">
        <v>105</v>
      </c>
      <c r="G37" s="487" t="s">
        <v>103</v>
      </c>
      <c r="H37" s="276" t="s">
        <v>341</v>
      </c>
      <c r="I37" s="69">
        <v>1</v>
      </c>
      <c r="J37" s="69"/>
      <c r="K37" s="69" t="s">
        <v>220</v>
      </c>
      <c r="L37" s="288">
        <v>192.50000000000003</v>
      </c>
      <c r="M37" s="120"/>
      <c r="N37" s="100"/>
      <c r="O37" s="195"/>
      <c r="P37" s="100"/>
      <c r="Q37" s="195"/>
      <c r="R37" s="100"/>
      <c r="S37" s="195"/>
      <c r="T37" s="100"/>
      <c r="U37" s="100"/>
      <c r="V37" s="195"/>
      <c r="W37" s="100"/>
      <c r="X37" s="195"/>
      <c r="Y37" s="100"/>
      <c r="Z37" s="195"/>
      <c r="AA37" s="698"/>
      <c r="AB37" s="101"/>
      <c r="AC37" s="101"/>
      <c r="AD37" s="101"/>
      <c r="AE37" s="470">
        <f t="shared" si="34"/>
        <v>0</v>
      </c>
      <c r="AF37" s="8" t="str">
        <f t="shared" si="2"/>
        <v>No</v>
      </c>
      <c r="AG37" s="197" t="str">
        <f t="shared" si="3"/>
        <v>Yes</v>
      </c>
      <c r="AI37" s="706">
        <v>1</v>
      </c>
      <c r="AJ37" s="705">
        <f t="shared" si="35"/>
        <v>0</v>
      </c>
      <c r="AL37" s="532">
        <v>2.1509999999999998</v>
      </c>
      <c r="AM37" s="303">
        <f t="shared" si="36"/>
        <v>0</v>
      </c>
      <c r="AN37" s="185">
        <f t="shared" si="4"/>
        <v>0</v>
      </c>
      <c r="AO37" s="185">
        <f t="shared" si="5"/>
        <v>0</v>
      </c>
      <c r="AP37" s="185">
        <f t="shared" si="6"/>
        <v>0</v>
      </c>
      <c r="AQ37" s="185">
        <f t="shared" si="7"/>
        <v>0</v>
      </c>
      <c r="AR37" s="185">
        <f t="shared" si="8"/>
        <v>0</v>
      </c>
      <c r="AS37" s="185">
        <f t="shared" si="9"/>
        <v>0</v>
      </c>
      <c r="AT37" s="185">
        <f t="shared" si="10"/>
        <v>0</v>
      </c>
      <c r="AU37" s="185">
        <f t="shared" si="11"/>
        <v>0</v>
      </c>
      <c r="AV37" s="185">
        <f t="shared" si="12"/>
        <v>0</v>
      </c>
      <c r="AW37" s="185">
        <f t="shared" si="13"/>
        <v>0</v>
      </c>
      <c r="AX37" s="185">
        <f t="shared" si="14"/>
        <v>0</v>
      </c>
      <c r="AY37" s="185">
        <f t="shared" si="15"/>
        <v>0</v>
      </c>
      <c r="AZ37" s="185">
        <f t="shared" si="16"/>
        <v>0</v>
      </c>
      <c r="BA37" s="185">
        <f t="shared" si="17"/>
        <v>0</v>
      </c>
      <c r="BB37" s="185">
        <f t="shared" si="18"/>
        <v>0</v>
      </c>
      <c r="BC37" s="185">
        <f t="shared" si="19"/>
        <v>0</v>
      </c>
      <c r="BD37" s="185">
        <f t="shared" si="20"/>
        <v>0</v>
      </c>
      <c r="BE37" s="185">
        <f t="shared" si="21"/>
        <v>0</v>
      </c>
      <c r="BF37" s="526">
        <v>1.5</v>
      </c>
      <c r="BG37" s="223">
        <f t="shared" si="37"/>
        <v>0</v>
      </c>
      <c r="BH37" s="527">
        <v>5</v>
      </c>
      <c r="BI37" s="223">
        <f t="shared" si="22"/>
        <v>0</v>
      </c>
      <c r="BJ37" s="527"/>
      <c r="BK37" s="223">
        <f t="shared" si="23"/>
        <v>0</v>
      </c>
      <c r="BL37" s="527"/>
      <c r="BM37" s="223">
        <f t="shared" si="24"/>
        <v>0</v>
      </c>
      <c r="BN37" s="199"/>
      <c r="BO37" s="209">
        <f t="shared" si="25"/>
        <v>0</v>
      </c>
      <c r="BP37" s="209">
        <f t="shared" si="26"/>
        <v>0</v>
      </c>
      <c r="BQ37" s="209">
        <f t="shared" si="27"/>
        <v>0</v>
      </c>
      <c r="BR37" s="209">
        <f t="shared" si="28"/>
        <v>0</v>
      </c>
      <c r="BS37" s="209">
        <f t="shared" si="29"/>
        <v>0</v>
      </c>
      <c r="BT37" s="209">
        <f t="shared" si="30"/>
        <v>0</v>
      </c>
      <c r="BU37" s="209">
        <f t="shared" si="31"/>
        <v>0</v>
      </c>
      <c r="BV37" s="209">
        <f t="shared" si="32"/>
        <v>0</v>
      </c>
      <c r="BW37" s="628"/>
      <c r="BX37" s="177">
        <f t="shared" si="38"/>
        <v>0</v>
      </c>
      <c r="BY37" s="177">
        <f t="shared" si="39"/>
        <v>0</v>
      </c>
      <c r="BZ37" s="177">
        <f t="shared" si="40"/>
        <v>0</v>
      </c>
      <c r="CA37" s="628"/>
      <c r="CB37" s="209">
        <f t="shared" si="33"/>
        <v>0</v>
      </c>
      <c r="CC37" s="209"/>
    </row>
    <row r="38" spans="1:81" s="8" customFormat="1" ht="60" customHeight="1">
      <c r="A38" s="191" t="s">
        <v>9</v>
      </c>
      <c r="B38" s="65"/>
      <c r="C38" s="511" t="s">
        <v>410</v>
      </c>
      <c r="D38" s="428"/>
      <c r="E38" s="494" t="s">
        <v>366</v>
      </c>
      <c r="F38" s="488" t="s">
        <v>105</v>
      </c>
      <c r="G38" s="488" t="s">
        <v>29</v>
      </c>
      <c r="H38" s="274" t="s">
        <v>342</v>
      </c>
      <c r="I38" s="494">
        <v>1</v>
      </c>
      <c r="J38" s="494"/>
      <c r="K38" s="494" t="s">
        <v>220</v>
      </c>
      <c r="L38" s="272">
        <v>225.50000000000003</v>
      </c>
      <c r="M38" s="116"/>
      <c r="N38" s="102"/>
      <c r="O38" s="204"/>
      <c r="P38" s="102"/>
      <c r="Q38" s="204"/>
      <c r="R38" s="102"/>
      <c r="S38" s="204"/>
      <c r="T38" s="102"/>
      <c r="U38" s="102"/>
      <c r="V38" s="204"/>
      <c r="W38" s="102"/>
      <c r="X38" s="204"/>
      <c r="Y38" s="102"/>
      <c r="Z38" s="204"/>
      <c r="AA38" s="697"/>
      <c r="AB38" s="103"/>
      <c r="AC38" s="103"/>
      <c r="AD38" s="103"/>
      <c r="AE38" s="367">
        <f t="shared" si="34"/>
        <v>0</v>
      </c>
      <c r="AF38" s="201" t="str">
        <f t="shared" si="2"/>
        <v>No</v>
      </c>
      <c r="AG38" s="119" t="str">
        <f t="shared" si="3"/>
        <v>Yes</v>
      </c>
      <c r="AI38" s="706">
        <v>1</v>
      </c>
      <c r="AJ38" s="705">
        <f t="shared" si="35"/>
        <v>0</v>
      </c>
      <c r="AL38" s="532">
        <v>2.2389999999999999</v>
      </c>
      <c r="AM38" s="303">
        <f t="shared" si="36"/>
        <v>0</v>
      </c>
      <c r="AN38" s="185">
        <f t="shared" si="4"/>
        <v>0</v>
      </c>
      <c r="AO38" s="185">
        <f t="shared" si="5"/>
        <v>0</v>
      </c>
      <c r="AP38" s="185">
        <f t="shared" si="6"/>
        <v>0</v>
      </c>
      <c r="AQ38" s="185">
        <f t="shared" si="7"/>
        <v>0</v>
      </c>
      <c r="AR38" s="185">
        <f t="shared" si="8"/>
        <v>0</v>
      </c>
      <c r="AS38" s="185">
        <f t="shared" si="9"/>
        <v>0</v>
      </c>
      <c r="AT38" s="185">
        <f t="shared" si="10"/>
        <v>0</v>
      </c>
      <c r="AU38" s="185">
        <f t="shared" si="11"/>
        <v>0</v>
      </c>
      <c r="AV38" s="185">
        <f t="shared" si="12"/>
        <v>0</v>
      </c>
      <c r="AW38" s="185">
        <f t="shared" si="13"/>
        <v>0</v>
      </c>
      <c r="AX38" s="185">
        <f t="shared" si="14"/>
        <v>0</v>
      </c>
      <c r="AY38" s="185">
        <f t="shared" si="15"/>
        <v>0</v>
      </c>
      <c r="AZ38" s="185">
        <f t="shared" si="16"/>
        <v>0</v>
      </c>
      <c r="BA38" s="185">
        <f t="shared" si="17"/>
        <v>0</v>
      </c>
      <c r="BB38" s="185">
        <f t="shared" si="18"/>
        <v>0</v>
      </c>
      <c r="BC38" s="185">
        <f t="shared" si="19"/>
        <v>0</v>
      </c>
      <c r="BD38" s="185">
        <f t="shared" si="20"/>
        <v>0</v>
      </c>
      <c r="BE38" s="185">
        <f t="shared" si="21"/>
        <v>0</v>
      </c>
      <c r="BF38" s="526">
        <v>1.5</v>
      </c>
      <c r="BG38" s="223">
        <f t="shared" si="37"/>
        <v>0</v>
      </c>
      <c r="BH38" s="527">
        <v>5</v>
      </c>
      <c r="BI38" s="223">
        <f t="shared" si="22"/>
        <v>0</v>
      </c>
      <c r="BJ38" s="527"/>
      <c r="BK38" s="223">
        <f t="shared" si="23"/>
        <v>0</v>
      </c>
      <c r="BL38" s="527"/>
      <c r="BM38" s="223">
        <f t="shared" si="24"/>
        <v>0</v>
      </c>
      <c r="BN38" s="199"/>
      <c r="BO38" s="209">
        <f t="shared" si="25"/>
        <v>0</v>
      </c>
      <c r="BP38" s="209">
        <f t="shared" si="26"/>
        <v>0</v>
      </c>
      <c r="BQ38" s="209">
        <f t="shared" si="27"/>
        <v>0</v>
      </c>
      <c r="BR38" s="209">
        <f t="shared" si="28"/>
        <v>0</v>
      </c>
      <c r="BS38" s="209">
        <f t="shared" si="29"/>
        <v>0</v>
      </c>
      <c r="BT38" s="209">
        <f t="shared" si="30"/>
        <v>0</v>
      </c>
      <c r="BU38" s="209">
        <f t="shared" si="31"/>
        <v>0</v>
      </c>
      <c r="BV38" s="209">
        <f t="shared" si="32"/>
        <v>0</v>
      </c>
      <c r="BW38" s="628"/>
      <c r="BX38" s="177">
        <f t="shared" si="38"/>
        <v>0</v>
      </c>
      <c r="BY38" s="177">
        <f t="shared" si="39"/>
        <v>0</v>
      </c>
      <c r="BZ38" s="177">
        <f t="shared" si="40"/>
        <v>0</v>
      </c>
      <c r="CA38" s="628"/>
      <c r="CB38" s="209">
        <f t="shared" si="33"/>
        <v>0</v>
      </c>
      <c r="CC38" s="209"/>
    </row>
    <row r="39" spans="1:81" s="8" customFormat="1" ht="60" customHeight="1">
      <c r="A39" s="191" t="s">
        <v>9</v>
      </c>
      <c r="B39" s="65"/>
      <c r="C39" s="511" t="s">
        <v>411</v>
      </c>
      <c r="D39" s="428" t="s">
        <v>270</v>
      </c>
      <c r="E39" s="494" t="s">
        <v>366</v>
      </c>
      <c r="F39" s="488" t="s">
        <v>105</v>
      </c>
      <c r="G39" s="488" t="s">
        <v>29</v>
      </c>
      <c r="H39" s="274" t="s">
        <v>342</v>
      </c>
      <c r="I39" s="494">
        <v>1</v>
      </c>
      <c r="J39" s="494"/>
      <c r="K39" s="494" t="s">
        <v>220</v>
      </c>
      <c r="L39" s="429">
        <v>225.50000000000003</v>
      </c>
      <c r="M39" s="102"/>
      <c r="N39" s="102"/>
      <c r="O39" s="103"/>
      <c r="P39" s="103"/>
      <c r="Q39" s="103"/>
      <c r="R39" s="103"/>
      <c r="S39" s="204"/>
      <c r="T39" s="102"/>
      <c r="U39" s="103"/>
      <c r="V39" s="103"/>
      <c r="W39" s="103"/>
      <c r="X39" s="103"/>
      <c r="Y39" s="103"/>
      <c r="Z39" s="204"/>
      <c r="AA39" s="697"/>
      <c r="AB39" s="103"/>
      <c r="AC39" s="103"/>
      <c r="AD39" s="103"/>
      <c r="AE39" s="367">
        <f t="shared" si="34"/>
        <v>0</v>
      </c>
      <c r="AF39" s="201" t="str">
        <f t="shared" si="2"/>
        <v>No</v>
      </c>
      <c r="AG39" s="119" t="str">
        <f t="shared" si="3"/>
        <v>Yes</v>
      </c>
      <c r="AI39" s="706">
        <v>1</v>
      </c>
      <c r="AJ39" s="705">
        <f t="shared" si="35"/>
        <v>0</v>
      </c>
      <c r="AL39" s="532">
        <v>2.2389999999999999</v>
      </c>
      <c r="AM39" s="303">
        <f t="shared" si="36"/>
        <v>0</v>
      </c>
      <c r="AN39" s="185">
        <f t="shared" si="4"/>
        <v>0</v>
      </c>
      <c r="AO39" s="185">
        <f t="shared" si="5"/>
        <v>0</v>
      </c>
      <c r="AP39" s="185">
        <f t="shared" si="6"/>
        <v>0</v>
      </c>
      <c r="AQ39" s="185">
        <f t="shared" si="7"/>
        <v>0</v>
      </c>
      <c r="AR39" s="185">
        <f t="shared" si="8"/>
        <v>0</v>
      </c>
      <c r="AS39" s="185">
        <f t="shared" si="9"/>
        <v>0</v>
      </c>
      <c r="AT39" s="185">
        <f t="shared" si="10"/>
        <v>0</v>
      </c>
      <c r="AU39" s="185">
        <f t="shared" si="11"/>
        <v>0</v>
      </c>
      <c r="AV39" s="185">
        <f t="shared" si="12"/>
        <v>0</v>
      </c>
      <c r="AW39" s="185">
        <f t="shared" si="13"/>
        <v>0</v>
      </c>
      <c r="AX39" s="185">
        <f t="shared" si="14"/>
        <v>0</v>
      </c>
      <c r="AY39" s="185">
        <f t="shared" si="15"/>
        <v>0</v>
      </c>
      <c r="AZ39" s="185">
        <f t="shared" si="16"/>
        <v>0</v>
      </c>
      <c r="BA39" s="185">
        <f t="shared" si="17"/>
        <v>0</v>
      </c>
      <c r="BB39" s="185">
        <f t="shared" si="18"/>
        <v>0</v>
      </c>
      <c r="BC39" s="185">
        <f t="shared" si="19"/>
        <v>0</v>
      </c>
      <c r="BD39" s="185">
        <f t="shared" si="20"/>
        <v>0</v>
      </c>
      <c r="BE39" s="185">
        <f t="shared" si="21"/>
        <v>0</v>
      </c>
      <c r="BF39" s="526">
        <v>1.5</v>
      </c>
      <c r="BG39" s="223">
        <f t="shared" si="37"/>
        <v>0</v>
      </c>
      <c r="BH39" s="527">
        <v>5</v>
      </c>
      <c r="BI39" s="223">
        <f t="shared" si="22"/>
        <v>0</v>
      </c>
      <c r="BJ39" s="527"/>
      <c r="BK39" s="223">
        <f t="shared" si="23"/>
        <v>0</v>
      </c>
      <c r="BL39" s="527"/>
      <c r="BM39" s="223">
        <f t="shared" si="24"/>
        <v>0</v>
      </c>
      <c r="BN39" s="199"/>
      <c r="BO39" s="209">
        <f t="shared" si="25"/>
        <v>0</v>
      </c>
      <c r="BP39" s="209">
        <f t="shared" si="26"/>
        <v>0</v>
      </c>
      <c r="BQ39" s="209">
        <f t="shared" si="27"/>
        <v>0</v>
      </c>
      <c r="BR39" s="209">
        <f t="shared" si="28"/>
        <v>0</v>
      </c>
      <c r="BS39" s="209">
        <f t="shared" si="29"/>
        <v>0</v>
      </c>
      <c r="BT39" s="209">
        <f t="shared" si="30"/>
        <v>0</v>
      </c>
      <c r="BU39" s="209">
        <f t="shared" si="31"/>
        <v>0</v>
      </c>
      <c r="BV39" s="209">
        <f t="shared" si="32"/>
        <v>0</v>
      </c>
      <c r="BW39" s="628"/>
      <c r="BX39" s="177">
        <f t="shared" si="38"/>
        <v>0</v>
      </c>
      <c r="BY39" s="177">
        <f t="shared" si="39"/>
        <v>0</v>
      </c>
      <c r="BZ39" s="177">
        <f t="shared" si="40"/>
        <v>0</v>
      </c>
      <c r="CA39" s="628"/>
      <c r="CB39" s="209">
        <f t="shared" si="33"/>
        <v>0</v>
      </c>
      <c r="CC39" s="209"/>
    </row>
    <row r="40" spans="1:81" s="8" customFormat="1" ht="60" customHeight="1">
      <c r="A40" s="191" t="s">
        <v>9</v>
      </c>
      <c r="B40" s="65"/>
      <c r="C40" s="509" t="s">
        <v>412</v>
      </c>
      <c r="D40" s="182"/>
      <c r="E40" s="69" t="s">
        <v>366</v>
      </c>
      <c r="F40" s="487" t="s">
        <v>105</v>
      </c>
      <c r="G40" s="487" t="s">
        <v>29</v>
      </c>
      <c r="H40" s="276" t="s">
        <v>343</v>
      </c>
      <c r="I40" s="69">
        <v>1</v>
      </c>
      <c r="J40" s="69"/>
      <c r="K40" s="69" t="s">
        <v>220</v>
      </c>
      <c r="L40" s="288">
        <v>225.50000000000003</v>
      </c>
      <c r="M40" s="120"/>
      <c r="N40" s="100"/>
      <c r="O40" s="195"/>
      <c r="P40" s="100"/>
      <c r="Q40" s="195"/>
      <c r="R40" s="100"/>
      <c r="S40" s="195"/>
      <c r="T40" s="100"/>
      <c r="U40" s="100"/>
      <c r="V40" s="195"/>
      <c r="W40" s="100"/>
      <c r="X40" s="195"/>
      <c r="Y40" s="100"/>
      <c r="Z40" s="195"/>
      <c r="AA40" s="698"/>
      <c r="AB40" s="101"/>
      <c r="AC40" s="101"/>
      <c r="AD40" s="101"/>
      <c r="AE40" s="470">
        <f t="shared" si="34"/>
        <v>0</v>
      </c>
      <c r="AF40" s="8" t="str">
        <f t="shared" si="2"/>
        <v>No</v>
      </c>
      <c r="AG40" s="197" t="str">
        <f t="shared" si="3"/>
        <v>Yes</v>
      </c>
      <c r="AI40" s="706">
        <v>1</v>
      </c>
      <c r="AJ40" s="705">
        <f t="shared" si="35"/>
        <v>0</v>
      </c>
      <c r="AL40" s="532">
        <v>2.569</v>
      </c>
      <c r="AM40" s="303">
        <f t="shared" si="36"/>
        <v>0</v>
      </c>
      <c r="AN40" s="185">
        <f t="shared" si="4"/>
        <v>0</v>
      </c>
      <c r="AO40" s="185">
        <f t="shared" si="5"/>
        <v>0</v>
      </c>
      <c r="AP40" s="185">
        <f t="shared" si="6"/>
        <v>0</v>
      </c>
      <c r="AQ40" s="185">
        <f t="shared" si="7"/>
        <v>0</v>
      </c>
      <c r="AR40" s="185">
        <f t="shared" si="8"/>
        <v>0</v>
      </c>
      <c r="AS40" s="185">
        <f t="shared" si="9"/>
        <v>0</v>
      </c>
      <c r="AT40" s="185">
        <f t="shared" si="10"/>
        <v>0</v>
      </c>
      <c r="AU40" s="185">
        <f t="shared" si="11"/>
        <v>0</v>
      </c>
      <c r="AV40" s="185">
        <f t="shared" si="12"/>
        <v>0</v>
      </c>
      <c r="AW40" s="185">
        <f t="shared" si="13"/>
        <v>0</v>
      </c>
      <c r="AX40" s="185">
        <f t="shared" si="14"/>
        <v>0</v>
      </c>
      <c r="AY40" s="185">
        <f t="shared" si="15"/>
        <v>0</v>
      </c>
      <c r="AZ40" s="185">
        <f t="shared" si="16"/>
        <v>0</v>
      </c>
      <c r="BA40" s="185">
        <f t="shared" si="17"/>
        <v>0</v>
      </c>
      <c r="BB40" s="185">
        <f t="shared" si="18"/>
        <v>0</v>
      </c>
      <c r="BC40" s="185">
        <f t="shared" si="19"/>
        <v>0</v>
      </c>
      <c r="BD40" s="185">
        <f t="shared" si="20"/>
        <v>0</v>
      </c>
      <c r="BE40" s="185">
        <f t="shared" si="21"/>
        <v>0</v>
      </c>
      <c r="BF40" s="526">
        <v>1.5</v>
      </c>
      <c r="BG40" s="223">
        <f t="shared" si="37"/>
        <v>0</v>
      </c>
      <c r="BH40" s="527">
        <v>5</v>
      </c>
      <c r="BI40" s="223">
        <f t="shared" si="22"/>
        <v>0</v>
      </c>
      <c r="BJ40" s="527"/>
      <c r="BK40" s="223">
        <f t="shared" si="23"/>
        <v>0</v>
      </c>
      <c r="BL40" s="527"/>
      <c r="BM40" s="223">
        <f t="shared" si="24"/>
        <v>0</v>
      </c>
      <c r="BN40" s="199"/>
      <c r="BO40" s="209">
        <f t="shared" si="25"/>
        <v>0</v>
      </c>
      <c r="BP40" s="209">
        <f t="shared" si="26"/>
        <v>0</v>
      </c>
      <c r="BQ40" s="209">
        <f t="shared" si="27"/>
        <v>0</v>
      </c>
      <c r="BR40" s="209">
        <f t="shared" si="28"/>
        <v>0</v>
      </c>
      <c r="BS40" s="209">
        <f t="shared" si="29"/>
        <v>0</v>
      </c>
      <c r="BT40" s="209">
        <f t="shared" si="30"/>
        <v>0</v>
      </c>
      <c r="BU40" s="209">
        <f t="shared" si="31"/>
        <v>0</v>
      </c>
      <c r="BV40" s="209">
        <f t="shared" si="32"/>
        <v>0</v>
      </c>
      <c r="BW40" s="628"/>
      <c r="BX40" s="177">
        <f t="shared" si="38"/>
        <v>0</v>
      </c>
      <c r="BY40" s="177">
        <f t="shared" si="39"/>
        <v>0</v>
      </c>
      <c r="BZ40" s="177">
        <f t="shared" si="40"/>
        <v>0</v>
      </c>
      <c r="CA40" s="628"/>
      <c r="CB40" s="209">
        <f t="shared" si="33"/>
        <v>0</v>
      </c>
      <c r="CC40" s="209"/>
    </row>
    <row r="41" spans="1:81" s="8" customFormat="1" ht="60" customHeight="1">
      <c r="A41" s="205" t="s">
        <v>9</v>
      </c>
      <c r="B41" s="233"/>
      <c r="C41" s="510" t="s">
        <v>413</v>
      </c>
      <c r="D41" s="515" t="s">
        <v>270</v>
      </c>
      <c r="E41" s="501" t="s">
        <v>366</v>
      </c>
      <c r="F41" s="499" t="s">
        <v>105</v>
      </c>
      <c r="G41" s="499" t="s">
        <v>29</v>
      </c>
      <c r="H41" s="500" t="s">
        <v>343</v>
      </c>
      <c r="I41" s="501">
        <v>1</v>
      </c>
      <c r="J41" s="501"/>
      <c r="K41" s="501" t="s">
        <v>220</v>
      </c>
      <c r="L41" s="678">
        <v>225.50000000000003</v>
      </c>
      <c r="M41" s="235"/>
      <c r="N41" s="236"/>
      <c r="O41" s="237"/>
      <c r="P41" s="236"/>
      <c r="Q41" s="237"/>
      <c r="R41" s="236"/>
      <c r="S41" s="237"/>
      <c r="T41" s="236"/>
      <c r="U41" s="236"/>
      <c r="V41" s="237"/>
      <c r="W41" s="236"/>
      <c r="X41" s="237"/>
      <c r="Y41" s="236"/>
      <c r="Z41" s="237"/>
      <c r="AA41" s="700"/>
      <c r="AB41" s="238"/>
      <c r="AC41" s="238"/>
      <c r="AD41" s="238"/>
      <c r="AE41" s="502">
        <f t="shared" si="34"/>
        <v>0</v>
      </c>
      <c r="AF41" s="25" t="str">
        <f t="shared" si="2"/>
        <v>No</v>
      </c>
      <c r="AG41" s="239" t="str">
        <f t="shared" si="3"/>
        <v>Yes</v>
      </c>
      <c r="AI41" s="706">
        <v>1</v>
      </c>
      <c r="AJ41" s="705">
        <f t="shared" si="35"/>
        <v>0</v>
      </c>
      <c r="AL41" s="532">
        <v>2.569</v>
      </c>
      <c r="AM41" s="303">
        <f t="shared" si="36"/>
        <v>0</v>
      </c>
      <c r="AN41" s="185">
        <f t="shared" si="4"/>
        <v>0</v>
      </c>
      <c r="AO41" s="185">
        <f t="shared" si="5"/>
        <v>0</v>
      </c>
      <c r="AP41" s="185">
        <f t="shared" si="6"/>
        <v>0</v>
      </c>
      <c r="AQ41" s="185">
        <f t="shared" si="7"/>
        <v>0</v>
      </c>
      <c r="AR41" s="185">
        <f t="shared" si="8"/>
        <v>0</v>
      </c>
      <c r="AS41" s="185">
        <f t="shared" si="9"/>
        <v>0</v>
      </c>
      <c r="AT41" s="185">
        <f t="shared" si="10"/>
        <v>0</v>
      </c>
      <c r="AU41" s="185">
        <f t="shared" si="11"/>
        <v>0</v>
      </c>
      <c r="AV41" s="185">
        <f t="shared" si="12"/>
        <v>0</v>
      </c>
      <c r="AW41" s="185">
        <f t="shared" si="13"/>
        <v>0</v>
      </c>
      <c r="AX41" s="185">
        <f t="shared" si="14"/>
        <v>0</v>
      </c>
      <c r="AY41" s="185">
        <f t="shared" si="15"/>
        <v>0</v>
      </c>
      <c r="AZ41" s="185">
        <f t="shared" si="16"/>
        <v>0</v>
      </c>
      <c r="BA41" s="185">
        <f t="shared" si="17"/>
        <v>0</v>
      </c>
      <c r="BB41" s="185">
        <f t="shared" si="18"/>
        <v>0</v>
      </c>
      <c r="BC41" s="185">
        <f t="shared" si="19"/>
        <v>0</v>
      </c>
      <c r="BD41" s="185">
        <f t="shared" si="20"/>
        <v>0</v>
      </c>
      <c r="BE41" s="185">
        <f t="shared" si="21"/>
        <v>0</v>
      </c>
      <c r="BF41" s="526">
        <v>1.5</v>
      </c>
      <c r="BG41" s="223">
        <f t="shared" si="37"/>
        <v>0</v>
      </c>
      <c r="BH41" s="527">
        <v>5</v>
      </c>
      <c r="BI41" s="223">
        <f t="shared" si="22"/>
        <v>0</v>
      </c>
      <c r="BJ41" s="527"/>
      <c r="BK41" s="223">
        <f t="shared" si="23"/>
        <v>0</v>
      </c>
      <c r="BL41" s="527"/>
      <c r="BM41" s="223">
        <f t="shared" si="24"/>
        <v>0</v>
      </c>
      <c r="BN41" s="199"/>
      <c r="BO41" s="209">
        <f t="shared" si="25"/>
        <v>0</v>
      </c>
      <c r="BP41" s="209">
        <f t="shared" si="26"/>
        <v>0</v>
      </c>
      <c r="BQ41" s="209">
        <f t="shared" si="27"/>
        <v>0</v>
      </c>
      <c r="BR41" s="209">
        <f t="shared" si="28"/>
        <v>0</v>
      </c>
      <c r="BS41" s="209">
        <f t="shared" si="29"/>
        <v>0</v>
      </c>
      <c r="BT41" s="209">
        <f t="shared" si="30"/>
        <v>0</v>
      </c>
      <c r="BU41" s="209">
        <f t="shared" si="31"/>
        <v>0</v>
      </c>
      <c r="BV41" s="209">
        <f t="shared" si="32"/>
        <v>0</v>
      </c>
      <c r="BW41" s="628"/>
      <c r="BX41" s="177">
        <f t="shared" si="38"/>
        <v>0</v>
      </c>
      <c r="BY41" s="177">
        <f t="shared" si="39"/>
        <v>0</v>
      </c>
      <c r="BZ41" s="177">
        <f t="shared" si="40"/>
        <v>0</v>
      </c>
      <c r="CA41" s="628"/>
      <c r="CB41" s="209">
        <f t="shared" si="33"/>
        <v>0</v>
      </c>
      <c r="CC41" s="209"/>
    </row>
    <row r="42" spans="1:81" s="8" customFormat="1" ht="60" customHeight="1">
      <c r="A42" s="230" t="s">
        <v>9</v>
      </c>
      <c r="C42" s="511" t="s">
        <v>414</v>
      </c>
      <c r="D42" s="229"/>
      <c r="E42" s="494" t="s">
        <v>367</v>
      </c>
      <c r="F42" s="488" t="s">
        <v>105</v>
      </c>
      <c r="G42" s="488" t="s">
        <v>29</v>
      </c>
      <c r="H42" s="274" t="s">
        <v>344</v>
      </c>
      <c r="I42" s="494">
        <v>1</v>
      </c>
      <c r="J42" s="494"/>
      <c r="K42" s="494" t="s">
        <v>220</v>
      </c>
      <c r="L42" s="272">
        <v>247.50000000000003</v>
      </c>
      <c r="M42" s="116"/>
      <c r="N42" s="102"/>
      <c r="O42" s="204"/>
      <c r="P42" s="102"/>
      <c r="Q42" s="204"/>
      <c r="R42" s="102"/>
      <c r="S42" s="204"/>
      <c r="T42" s="102"/>
      <c r="U42" s="102"/>
      <c r="V42" s="204"/>
      <c r="W42" s="102"/>
      <c r="X42" s="204"/>
      <c r="Y42" s="102"/>
      <c r="Z42" s="204"/>
      <c r="AA42" s="697"/>
      <c r="AB42" s="103"/>
      <c r="AC42" s="103"/>
      <c r="AD42" s="103"/>
      <c r="AE42" s="367">
        <f t="shared" si="34"/>
        <v>0</v>
      </c>
      <c r="AF42" s="201" t="str">
        <f t="shared" si="2"/>
        <v>No</v>
      </c>
      <c r="AG42" s="119" t="str">
        <f t="shared" si="3"/>
        <v>Yes</v>
      </c>
      <c r="AI42" s="706">
        <v>1</v>
      </c>
      <c r="AJ42" s="705">
        <f t="shared" si="35"/>
        <v>0</v>
      </c>
      <c r="AL42" s="533">
        <v>3.3050000000000002</v>
      </c>
      <c r="AM42" s="303">
        <f t="shared" si="36"/>
        <v>0</v>
      </c>
      <c r="AN42" s="185">
        <f t="shared" si="4"/>
        <v>0</v>
      </c>
      <c r="AO42" s="185">
        <f t="shared" si="5"/>
        <v>0</v>
      </c>
      <c r="AP42" s="185">
        <f t="shared" si="6"/>
        <v>0</v>
      </c>
      <c r="AQ42" s="185">
        <f t="shared" si="7"/>
        <v>0</v>
      </c>
      <c r="AR42" s="185">
        <f t="shared" si="8"/>
        <v>0</v>
      </c>
      <c r="AS42" s="185">
        <f t="shared" si="9"/>
        <v>0</v>
      </c>
      <c r="AT42" s="185">
        <f t="shared" si="10"/>
        <v>0</v>
      </c>
      <c r="AU42" s="185">
        <f t="shared" si="11"/>
        <v>0</v>
      </c>
      <c r="AV42" s="185">
        <f t="shared" si="12"/>
        <v>0</v>
      </c>
      <c r="AW42" s="185">
        <f t="shared" si="13"/>
        <v>0</v>
      </c>
      <c r="AX42" s="185">
        <f t="shared" si="14"/>
        <v>0</v>
      </c>
      <c r="AY42" s="185">
        <f t="shared" si="15"/>
        <v>0</v>
      </c>
      <c r="AZ42" s="185">
        <f t="shared" si="16"/>
        <v>0</v>
      </c>
      <c r="BA42" s="185">
        <f t="shared" si="17"/>
        <v>0</v>
      </c>
      <c r="BB42" s="185">
        <f t="shared" si="18"/>
        <v>0</v>
      </c>
      <c r="BC42" s="185">
        <f t="shared" si="19"/>
        <v>0</v>
      </c>
      <c r="BD42" s="185">
        <f t="shared" si="20"/>
        <v>0</v>
      </c>
      <c r="BE42" s="185">
        <f t="shared" si="21"/>
        <v>0</v>
      </c>
      <c r="BF42" s="526">
        <v>2</v>
      </c>
      <c r="BG42" s="223">
        <f t="shared" si="37"/>
        <v>0</v>
      </c>
      <c r="BH42" s="527">
        <v>7</v>
      </c>
      <c r="BI42" s="223">
        <f t="shared" si="22"/>
        <v>0</v>
      </c>
      <c r="BJ42" s="527"/>
      <c r="BK42" s="223">
        <f t="shared" si="23"/>
        <v>0</v>
      </c>
      <c r="BL42" s="527"/>
      <c r="BM42" s="223">
        <f t="shared" si="24"/>
        <v>0</v>
      </c>
      <c r="BN42" s="199"/>
      <c r="BO42" s="209">
        <f t="shared" si="25"/>
        <v>0</v>
      </c>
      <c r="BP42" s="209">
        <f t="shared" si="26"/>
        <v>0</v>
      </c>
      <c r="BQ42" s="209">
        <f t="shared" si="27"/>
        <v>0</v>
      </c>
      <c r="BR42" s="209">
        <f t="shared" si="28"/>
        <v>0</v>
      </c>
      <c r="BS42" s="209">
        <f t="shared" si="29"/>
        <v>0</v>
      </c>
      <c r="BT42" s="209">
        <f t="shared" si="30"/>
        <v>0</v>
      </c>
      <c r="BU42" s="209">
        <f t="shared" si="31"/>
        <v>0</v>
      </c>
      <c r="BV42" s="209">
        <f t="shared" si="32"/>
        <v>0</v>
      </c>
      <c r="BW42" s="628"/>
      <c r="BX42" s="177">
        <f t="shared" si="38"/>
        <v>0</v>
      </c>
      <c r="BY42" s="177">
        <f t="shared" si="39"/>
        <v>0</v>
      </c>
      <c r="BZ42" s="177">
        <f t="shared" si="40"/>
        <v>0</v>
      </c>
      <c r="CA42" s="628"/>
      <c r="CB42" s="209">
        <f t="shared" si="33"/>
        <v>0</v>
      </c>
      <c r="CC42" s="209"/>
    </row>
    <row r="43" spans="1:81" s="8" customFormat="1" ht="60" customHeight="1">
      <c r="A43" s="230" t="s">
        <v>9</v>
      </c>
      <c r="B43" s="65"/>
      <c r="C43" s="511" t="s">
        <v>415</v>
      </c>
      <c r="D43" s="428" t="s">
        <v>270</v>
      </c>
      <c r="E43" s="494" t="s">
        <v>367</v>
      </c>
      <c r="F43" s="488" t="s">
        <v>105</v>
      </c>
      <c r="G43" s="488" t="s">
        <v>29</v>
      </c>
      <c r="H43" s="274" t="s">
        <v>344</v>
      </c>
      <c r="I43" s="494">
        <v>1</v>
      </c>
      <c r="J43" s="494"/>
      <c r="K43" s="494" t="s">
        <v>220</v>
      </c>
      <c r="L43" s="272">
        <v>247.50000000000003</v>
      </c>
      <c r="M43" s="116"/>
      <c r="N43" s="102"/>
      <c r="O43" s="204"/>
      <c r="P43" s="102"/>
      <c r="Q43" s="481"/>
      <c r="R43" s="102"/>
      <c r="S43" s="204"/>
      <c r="T43" s="102"/>
      <c r="U43" s="102"/>
      <c r="V43" s="204"/>
      <c r="W43" s="102"/>
      <c r="X43" s="204"/>
      <c r="Y43" s="102"/>
      <c r="Z43" s="204"/>
      <c r="AA43" s="697"/>
      <c r="AB43" s="103"/>
      <c r="AC43" s="103"/>
      <c r="AD43" s="103"/>
      <c r="AE43" s="367">
        <f t="shared" si="34"/>
        <v>0</v>
      </c>
      <c r="AF43" s="201" t="str">
        <f t="shared" si="2"/>
        <v>No</v>
      </c>
      <c r="AG43" s="119" t="str">
        <f t="shared" si="3"/>
        <v>Yes</v>
      </c>
      <c r="AI43" s="706">
        <v>1</v>
      </c>
      <c r="AJ43" s="705">
        <f>AI43*SUM(M43:AD43)</f>
        <v>0</v>
      </c>
      <c r="AL43" s="532">
        <v>3.3050000000000002</v>
      </c>
      <c r="AM43" s="303">
        <f t="shared" si="36"/>
        <v>0</v>
      </c>
      <c r="AN43" s="185">
        <f t="shared" si="4"/>
        <v>0</v>
      </c>
      <c r="AO43" s="185">
        <f t="shared" si="5"/>
        <v>0</v>
      </c>
      <c r="AP43" s="185">
        <f t="shared" si="6"/>
        <v>0</v>
      </c>
      <c r="AQ43" s="185">
        <f t="shared" si="7"/>
        <v>0</v>
      </c>
      <c r="AR43" s="185">
        <f t="shared" si="8"/>
        <v>0</v>
      </c>
      <c r="AS43" s="185">
        <f t="shared" si="9"/>
        <v>0</v>
      </c>
      <c r="AT43" s="185">
        <f t="shared" si="10"/>
        <v>0</v>
      </c>
      <c r="AU43" s="185">
        <f t="shared" si="11"/>
        <v>0</v>
      </c>
      <c r="AV43" s="185">
        <f t="shared" si="12"/>
        <v>0</v>
      </c>
      <c r="AW43" s="185">
        <f t="shared" si="13"/>
        <v>0</v>
      </c>
      <c r="AX43" s="185">
        <f t="shared" si="14"/>
        <v>0</v>
      </c>
      <c r="AY43" s="185">
        <f t="shared" si="15"/>
        <v>0</v>
      </c>
      <c r="AZ43" s="185">
        <f t="shared" si="16"/>
        <v>0</v>
      </c>
      <c r="BA43" s="185">
        <f t="shared" si="17"/>
        <v>0</v>
      </c>
      <c r="BB43" s="185">
        <f t="shared" si="18"/>
        <v>0</v>
      </c>
      <c r="BC43" s="185">
        <f t="shared" si="19"/>
        <v>0</v>
      </c>
      <c r="BD43" s="185">
        <f t="shared" si="20"/>
        <v>0</v>
      </c>
      <c r="BE43" s="185">
        <f t="shared" si="21"/>
        <v>0</v>
      </c>
      <c r="BF43" s="526">
        <v>1</v>
      </c>
      <c r="BG43" s="223">
        <f t="shared" si="37"/>
        <v>0</v>
      </c>
      <c r="BH43" s="527">
        <v>7</v>
      </c>
      <c r="BI43" s="223">
        <f t="shared" si="22"/>
        <v>0</v>
      </c>
      <c r="BJ43" s="527"/>
      <c r="BK43" s="223">
        <f t="shared" si="23"/>
        <v>0</v>
      </c>
      <c r="BL43" s="527"/>
      <c r="BM43" s="223">
        <f t="shared" si="24"/>
        <v>0</v>
      </c>
      <c r="BN43" s="199"/>
      <c r="BO43" s="209">
        <f t="shared" si="25"/>
        <v>0</v>
      </c>
      <c r="BP43" s="209">
        <f t="shared" si="26"/>
        <v>0</v>
      </c>
      <c r="BQ43" s="209">
        <f t="shared" si="27"/>
        <v>0</v>
      </c>
      <c r="BR43" s="209">
        <f t="shared" si="28"/>
        <v>0</v>
      </c>
      <c r="BS43" s="209">
        <f t="shared" si="29"/>
        <v>0</v>
      </c>
      <c r="BT43" s="209">
        <f t="shared" si="30"/>
        <v>0</v>
      </c>
      <c r="BU43" s="209">
        <f t="shared" si="31"/>
        <v>0</v>
      </c>
      <c r="BV43" s="209">
        <f t="shared" si="32"/>
        <v>0</v>
      </c>
      <c r="BW43" s="628"/>
      <c r="BX43" s="177">
        <f t="shared" si="38"/>
        <v>0</v>
      </c>
      <c r="BY43" s="177">
        <f t="shared" si="39"/>
        <v>0</v>
      </c>
      <c r="BZ43" s="177">
        <f t="shared" si="40"/>
        <v>0</v>
      </c>
      <c r="CA43" s="628"/>
      <c r="CB43" s="209">
        <f t="shared" si="33"/>
        <v>0</v>
      </c>
      <c r="CC43" s="209"/>
    </row>
    <row r="44" spans="1:81" s="8" customFormat="1" ht="60" customHeight="1">
      <c r="A44" s="191" t="s">
        <v>9</v>
      </c>
      <c r="B44" s="65"/>
      <c r="C44" s="509" t="s">
        <v>416</v>
      </c>
      <c r="D44" s="182"/>
      <c r="E44" s="69" t="s">
        <v>367</v>
      </c>
      <c r="F44" s="487" t="s">
        <v>105</v>
      </c>
      <c r="G44" s="487" t="s">
        <v>29</v>
      </c>
      <c r="H44" s="276" t="s">
        <v>345</v>
      </c>
      <c r="I44" s="69">
        <v>1</v>
      </c>
      <c r="J44" s="69"/>
      <c r="K44" s="69" t="s">
        <v>220</v>
      </c>
      <c r="L44" s="288">
        <v>247.50000000000003</v>
      </c>
      <c r="M44" s="120"/>
      <c r="N44" s="100"/>
      <c r="O44" s="195"/>
      <c r="P44" s="100"/>
      <c r="Q44" s="195"/>
      <c r="R44" s="100"/>
      <c r="S44" s="195"/>
      <c r="T44" s="100"/>
      <c r="U44" s="100"/>
      <c r="V44" s="195"/>
      <c r="W44" s="100"/>
      <c r="X44" s="195"/>
      <c r="Y44" s="100"/>
      <c r="Z44" s="195"/>
      <c r="AA44" s="698"/>
      <c r="AB44" s="101"/>
      <c r="AC44" s="101"/>
      <c r="AD44" s="101"/>
      <c r="AE44" s="470">
        <f t="shared" si="34"/>
        <v>0</v>
      </c>
      <c r="AF44" s="8" t="str">
        <f t="shared" ref="AF44:AF69" si="41">IF(SUM(M44:AD44)&gt;0,"Yes","No")</f>
        <v>No</v>
      </c>
      <c r="AG44" s="197" t="str">
        <f t="shared" ref="AG44:AG69" si="42">IF(A44="New","Yes","No")</f>
        <v>Yes</v>
      </c>
      <c r="AI44" s="706">
        <v>1</v>
      </c>
      <c r="AJ44" s="705">
        <f t="shared" ref="AJ44:AJ68" si="43">AI44*SUM(M44:AD44)</f>
        <v>0</v>
      </c>
      <c r="AL44" s="532">
        <v>3.371</v>
      </c>
      <c r="AM44" s="303">
        <f t="shared" ref="AM44:AM68" si="44">SUM(M44:AD44)*AL44</f>
        <v>0</v>
      </c>
      <c r="AN44" s="185">
        <f t="shared" ref="AN44:AN69" si="45">$I44*M44</f>
        <v>0</v>
      </c>
      <c r="AO44" s="185">
        <f t="shared" ref="AO44:AO69" si="46">$I44*N44</f>
        <v>0</v>
      </c>
      <c r="AP44" s="185">
        <f t="shared" ref="AP44:AP69" si="47">$I44*O44</f>
        <v>0</v>
      </c>
      <c r="AQ44" s="185">
        <f t="shared" ref="AQ44:AQ69" si="48">$I44*P44</f>
        <v>0</v>
      </c>
      <c r="AR44" s="185">
        <f t="shared" ref="AR44:AR69" si="49">$I44*Q44</f>
        <v>0</v>
      </c>
      <c r="AS44" s="185">
        <f t="shared" ref="AS44:AS69" si="50">$I44*R44</f>
        <v>0</v>
      </c>
      <c r="AT44" s="185">
        <f t="shared" ref="AT44:AT69" si="51">$I44*S44</f>
        <v>0</v>
      </c>
      <c r="AU44" s="185">
        <f t="shared" ref="AU44:AU69" si="52">$I44*T44</f>
        <v>0</v>
      </c>
      <c r="AV44" s="185">
        <f t="shared" ref="AV44:AV69" si="53">$I44*U44</f>
        <v>0</v>
      </c>
      <c r="AW44" s="185">
        <f t="shared" ref="AW44:AW69" si="54">$I44*V44</f>
        <v>0</v>
      </c>
      <c r="AX44" s="185">
        <f t="shared" ref="AX44:AX69" si="55">$I44*W44</f>
        <v>0</v>
      </c>
      <c r="AY44" s="185">
        <f t="shared" ref="AY44:AY69" si="56">$I44*X44</f>
        <v>0</v>
      </c>
      <c r="AZ44" s="185">
        <f t="shared" ref="AZ44:AZ69" si="57">$I44*Y44</f>
        <v>0</v>
      </c>
      <c r="BA44" s="185">
        <f t="shared" ref="BA44:BA69" si="58">$I44*Z44</f>
        <v>0</v>
      </c>
      <c r="BB44" s="185">
        <f t="shared" ref="BB44:BB70" si="59">$I44*AA44</f>
        <v>0</v>
      </c>
      <c r="BC44" s="185">
        <f t="shared" ref="BC44:BC70" si="60">$I44*AB44</f>
        <v>0</v>
      </c>
      <c r="BD44" s="185">
        <f t="shared" ref="BD44:BD70" si="61">$I44*AC44</f>
        <v>0</v>
      </c>
      <c r="BE44" s="185">
        <f t="shared" ref="BE44:BE70" si="62">$I44*AD44</f>
        <v>0</v>
      </c>
      <c r="BF44" s="526">
        <v>1</v>
      </c>
      <c r="BG44" s="223">
        <f t="shared" si="37"/>
        <v>0</v>
      </c>
      <c r="BH44" s="527">
        <v>6</v>
      </c>
      <c r="BI44" s="223">
        <f t="shared" ref="BI44:BI69" si="63">SUM(AN44:BE44)*BH44</f>
        <v>0</v>
      </c>
      <c r="BJ44" s="527"/>
      <c r="BK44" s="223">
        <f t="shared" ref="BK44:BK69" si="64">SUM(AN44:BE44)*BJ44</f>
        <v>0</v>
      </c>
      <c r="BL44" s="527"/>
      <c r="BM44" s="223">
        <f t="shared" ref="BM44:BM69" si="65">SUM(AN44:BE44)*BL44</f>
        <v>0</v>
      </c>
      <c r="BN44" s="199"/>
      <c r="BO44" s="209">
        <f t="shared" ref="BO44:BO69" si="66">IF($G44="XS",IF(SUM($M44:$AD44)&gt;0,SUM($M44:$AD44),0),0)*$I44</f>
        <v>0</v>
      </c>
      <c r="BP44" s="209">
        <f t="shared" ref="BP44:BP69" si="67">IF($G44="S",IF(SUM($M44:$AD44)&gt;0,SUM($M44:$AD44),0),0)*$I44</f>
        <v>0</v>
      </c>
      <c r="BQ44" s="209">
        <f t="shared" ref="BQ44:BQ69" si="68">IF($G44="M",IF(SUM($M44:$AD44)&gt;0,SUM($M44:$AD44),0),0)*$I44</f>
        <v>0</v>
      </c>
      <c r="BR44" s="209">
        <f t="shared" ref="BR44:BR69" si="69">IF($G44="L",IF(SUM($M44:$AD44)&gt;0,SUM($M44:$AD44),0),0)*$I44</f>
        <v>0</v>
      </c>
      <c r="BS44" s="209">
        <f t="shared" ref="BS44:BS69" si="70">IF($G44="XL",IF(SUM($M44:$AD44)&gt;0,SUM($M44:$AD44),0),0)*$I44</f>
        <v>0</v>
      </c>
      <c r="BT44" s="209">
        <f t="shared" ref="BT44:BT69" si="71">IF($G44="2XL",IF(SUM($M44:$AD44)&gt;0,SUM($M44:$AD44),0),0)*$I44</f>
        <v>0</v>
      </c>
      <c r="BU44" s="209">
        <f t="shared" ref="BU44:BU69" si="72">IF($G44="3XL",IF(SUM($M44:$AD44)&gt;0,SUM($M44:$AD44),0),0)*$I44</f>
        <v>0</v>
      </c>
      <c r="BV44" s="209">
        <f t="shared" ref="BV44:BV69" si="73">IF($G44="various",IF(SUM($M44:$AD44)&gt;0,SUM($M44:$AD44),0),0)*$I44</f>
        <v>0</v>
      </c>
      <c r="BW44" s="628"/>
      <c r="BX44" s="177">
        <f t="shared" si="38"/>
        <v>0</v>
      </c>
      <c r="BY44" s="177">
        <f t="shared" si="39"/>
        <v>0</v>
      </c>
      <c r="BZ44" s="177">
        <f t="shared" si="40"/>
        <v>0</v>
      </c>
      <c r="CA44" s="628"/>
      <c r="CB44" s="209">
        <f t="shared" ref="CB44:CB69" si="74">IF(F44="sloper",IF(SUM(M44:AD44)&gt;0,SUM(M44:AD44),0),0)*I44</f>
        <v>0</v>
      </c>
      <c r="CC44" s="209"/>
    </row>
    <row r="45" spans="1:81" s="8" customFormat="1" ht="60" customHeight="1">
      <c r="A45" s="191" t="s">
        <v>9</v>
      </c>
      <c r="B45" s="65"/>
      <c r="C45" s="509" t="s">
        <v>417</v>
      </c>
      <c r="D45" s="471" t="s">
        <v>270</v>
      </c>
      <c r="E45" s="69" t="s">
        <v>367</v>
      </c>
      <c r="F45" s="487" t="s">
        <v>105</v>
      </c>
      <c r="G45" s="487" t="s">
        <v>29</v>
      </c>
      <c r="H45" s="276" t="s">
        <v>345</v>
      </c>
      <c r="I45" s="69">
        <v>1</v>
      </c>
      <c r="J45" s="69"/>
      <c r="K45" s="69" t="s">
        <v>220</v>
      </c>
      <c r="L45" s="288">
        <v>247.50000000000003</v>
      </c>
      <c r="M45" s="120"/>
      <c r="N45" s="100"/>
      <c r="O45" s="195"/>
      <c r="P45" s="100"/>
      <c r="Q45" s="195"/>
      <c r="R45" s="100"/>
      <c r="S45" s="195"/>
      <c r="T45" s="100"/>
      <c r="U45" s="100"/>
      <c r="V45" s="195"/>
      <c r="W45" s="100"/>
      <c r="X45" s="195"/>
      <c r="Y45" s="100"/>
      <c r="Z45" s="195"/>
      <c r="AA45" s="698"/>
      <c r="AB45" s="101"/>
      <c r="AC45" s="101"/>
      <c r="AD45" s="101"/>
      <c r="AE45" s="470">
        <f t="shared" si="34"/>
        <v>0</v>
      </c>
      <c r="AF45" s="8" t="str">
        <f t="shared" si="41"/>
        <v>No</v>
      </c>
      <c r="AG45" s="197" t="str">
        <f t="shared" si="42"/>
        <v>Yes</v>
      </c>
      <c r="AI45" s="706">
        <v>1</v>
      </c>
      <c r="AJ45" s="705">
        <f t="shared" si="43"/>
        <v>0</v>
      </c>
      <c r="AL45" s="532">
        <v>3.371</v>
      </c>
      <c r="AM45" s="303">
        <f t="shared" si="44"/>
        <v>0</v>
      </c>
      <c r="AN45" s="185">
        <f t="shared" si="45"/>
        <v>0</v>
      </c>
      <c r="AO45" s="185">
        <f t="shared" si="46"/>
        <v>0</v>
      </c>
      <c r="AP45" s="185">
        <f t="shared" si="47"/>
        <v>0</v>
      </c>
      <c r="AQ45" s="185">
        <f t="shared" si="48"/>
        <v>0</v>
      </c>
      <c r="AR45" s="185">
        <f t="shared" si="49"/>
        <v>0</v>
      </c>
      <c r="AS45" s="185">
        <f t="shared" si="50"/>
        <v>0</v>
      </c>
      <c r="AT45" s="185">
        <f t="shared" si="51"/>
        <v>0</v>
      </c>
      <c r="AU45" s="185">
        <f t="shared" si="52"/>
        <v>0</v>
      </c>
      <c r="AV45" s="185">
        <f t="shared" si="53"/>
        <v>0</v>
      </c>
      <c r="AW45" s="185">
        <f t="shared" si="54"/>
        <v>0</v>
      </c>
      <c r="AX45" s="185">
        <f t="shared" si="55"/>
        <v>0</v>
      </c>
      <c r="AY45" s="185">
        <f t="shared" si="56"/>
        <v>0</v>
      </c>
      <c r="AZ45" s="185">
        <f t="shared" si="57"/>
        <v>0</v>
      </c>
      <c r="BA45" s="185">
        <f t="shared" si="58"/>
        <v>0</v>
      </c>
      <c r="BB45" s="185">
        <f t="shared" si="59"/>
        <v>0</v>
      </c>
      <c r="BC45" s="185">
        <f t="shared" si="60"/>
        <v>0</v>
      </c>
      <c r="BD45" s="185">
        <f t="shared" si="61"/>
        <v>0</v>
      </c>
      <c r="BE45" s="185">
        <f t="shared" si="62"/>
        <v>0</v>
      </c>
      <c r="BF45" s="526">
        <v>1</v>
      </c>
      <c r="BG45" s="223">
        <f t="shared" si="37"/>
        <v>0</v>
      </c>
      <c r="BH45" s="527">
        <v>6</v>
      </c>
      <c r="BI45" s="223">
        <f t="shared" si="63"/>
        <v>0</v>
      </c>
      <c r="BJ45" s="527"/>
      <c r="BK45" s="223">
        <f t="shared" si="64"/>
        <v>0</v>
      </c>
      <c r="BL45" s="527"/>
      <c r="BM45" s="223">
        <f t="shared" si="65"/>
        <v>0</v>
      </c>
      <c r="BN45" s="199"/>
      <c r="BO45" s="209">
        <f t="shared" si="66"/>
        <v>0</v>
      </c>
      <c r="BP45" s="209">
        <f t="shared" si="67"/>
        <v>0</v>
      </c>
      <c r="BQ45" s="209">
        <f t="shared" si="68"/>
        <v>0</v>
      </c>
      <c r="BR45" s="209">
        <f t="shared" si="69"/>
        <v>0</v>
      </c>
      <c r="BS45" s="209">
        <f t="shared" si="70"/>
        <v>0</v>
      </c>
      <c r="BT45" s="209">
        <f t="shared" si="71"/>
        <v>0</v>
      </c>
      <c r="BU45" s="209">
        <f t="shared" si="72"/>
        <v>0</v>
      </c>
      <c r="BV45" s="209">
        <f t="shared" si="73"/>
        <v>0</v>
      </c>
      <c r="BW45" s="628"/>
      <c r="BX45" s="177">
        <f t="shared" si="38"/>
        <v>0</v>
      </c>
      <c r="BY45" s="177">
        <f t="shared" si="39"/>
        <v>0</v>
      </c>
      <c r="BZ45" s="177">
        <f t="shared" si="40"/>
        <v>0</v>
      </c>
      <c r="CA45" s="628"/>
      <c r="CB45" s="209">
        <f t="shared" si="74"/>
        <v>0</v>
      </c>
      <c r="CC45" s="209"/>
    </row>
    <row r="46" spans="1:81" s="8" customFormat="1" ht="60" customHeight="1">
      <c r="A46" s="191" t="s">
        <v>9</v>
      </c>
      <c r="B46" s="65"/>
      <c r="C46" s="511" t="s">
        <v>418</v>
      </c>
      <c r="D46" s="229"/>
      <c r="E46" s="494" t="s">
        <v>367</v>
      </c>
      <c r="F46" s="488" t="s">
        <v>105</v>
      </c>
      <c r="G46" s="488" t="s">
        <v>29</v>
      </c>
      <c r="H46" s="274" t="s">
        <v>346</v>
      </c>
      <c r="I46" s="494">
        <v>1</v>
      </c>
      <c r="J46" s="494"/>
      <c r="K46" s="494" t="s">
        <v>220</v>
      </c>
      <c r="L46" s="272">
        <v>258.5</v>
      </c>
      <c r="M46" s="116"/>
      <c r="N46" s="102"/>
      <c r="O46" s="204"/>
      <c r="P46" s="102"/>
      <c r="Q46" s="204"/>
      <c r="R46" s="102"/>
      <c r="S46" s="204"/>
      <c r="T46" s="102"/>
      <c r="U46" s="102"/>
      <c r="V46" s="204"/>
      <c r="W46" s="102"/>
      <c r="X46" s="204"/>
      <c r="Y46" s="102"/>
      <c r="Z46" s="204"/>
      <c r="AA46" s="697"/>
      <c r="AB46" s="103"/>
      <c r="AC46" s="103"/>
      <c r="AD46" s="103"/>
      <c r="AE46" s="367">
        <f t="shared" si="34"/>
        <v>0</v>
      </c>
      <c r="AF46" s="201" t="str">
        <f t="shared" si="41"/>
        <v>No</v>
      </c>
      <c r="AG46" s="119" t="str">
        <f t="shared" si="42"/>
        <v>Yes</v>
      </c>
      <c r="AI46" s="706">
        <v>1</v>
      </c>
      <c r="AJ46" s="705">
        <f t="shared" si="43"/>
        <v>0</v>
      </c>
      <c r="AL46" s="532">
        <v>3.8109999999999999</v>
      </c>
      <c r="AM46" s="303">
        <f t="shared" si="44"/>
        <v>0</v>
      </c>
      <c r="AN46" s="185">
        <f t="shared" si="45"/>
        <v>0</v>
      </c>
      <c r="AO46" s="185">
        <f t="shared" si="46"/>
        <v>0</v>
      </c>
      <c r="AP46" s="185">
        <f t="shared" si="47"/>
        <v>0</v>
      </c>
      <c r="AQ46" s="185">
        <f t="shared" si="48"/>
        <v>0</v>
      </c>
      <c r="AR46" s="185">
        <f t="shared" si="49"/>
        <v>0</v>
      </c>
      <c r="AS46" s="185">
        <f t="shared" si="50"/>
        <v>0</v>
      </c>
      <c r="AT46" s="185">
        <f t="shared" si="51"/>
        <v>0</v>
      </c>
      <c r="AU46" s="185">
        <f t="shared" si="52"/>
        <v>0</v>
      </c>
      <c r="AV46" s="185">
        <f t="shared" si="53"/>
        <v>0</v>
      </c>
      <c r="AW46" s="185">
        <f t="shared" si="54"/>
        <v>0</v>
      </c>
      <c r="AX46" s="185">
        <f t="shared" si="55"/>
        <v>0</v>
      </c>
      <c r="AY46" s="185">
        <f t="shared" si="56"/>
        <v>0</v>
      </c>
      <c r="AZ46" s="185">
        <f t="shared" si="57"/>
        <v>0</v>
      </c>
      <c r="BA46" s="185">
        <f t="shared" si="58"/>
        <v>0</v>
      </c>
      <c r="BB46" s="185">
        <f t="shared" si="59"/>
        <v>0</v>
      </c>
      <c r="BC46" s="185">
        <f t="shared" si="60"/>
        <v>0</v>
      </c>
      <c r="BD46" s="185">
        <f t="shared" si="61"/>
        <v>0</v>
      </c>
      <c r="BE46" s="185">
        <f t="shared" si="62"/>
        <v>0</v>
      </c>
      <c r="BF46" s="526">
        <v>1</v>
      </c>
      <c r="BG46" s="223">
        <f t="shared" si="37"/>
        <v>0</v>
      </c>
      <c r="BH46" s="527">
        <v>7</v>
      </c>
      <c r="BI46" s="223">
        <f t="shared" si="63"/>
        <v>0</v>
      </c>
      <c r="BJ46" s="527"/>
      <c r="BK46" s="223">
        <f t="shared" si="64"/>
        <v>0</v>
      </c>
      <c r="BL46" s="527"/>
      <c r="BM46" s="223">
        <f t="shared" si="65"/>
        <v>0</v>
      </c>
      <c r="BN46" s="199"/>
      <c r="BO46" s="209">
        <f t="shared" si="66"/>
        <v>0</v>
      </c>
      <c r="BP46" s="209">
        <f t="shared" si="67"/>
        <v>0</v>
      </c>
      <c r="BQ46" s="209">
        <f t="shared" si="68"/>
        <v>0</v>
      </c>
      <c r="BR46" s="209">
        <f t="shared" si="69"/>
        <v>0</v>
      </c>
      <c r="BS46" s="209">
        <f t="shared" si="70"/>
        <v>0</v>
      </c>
      <c r="BT46" s="209">
        <f t="shared" si="71"/>
        <v>0</v>
      </c>
      <c r="BU46" s="209">
        <f t="shared" si="72"/>
        <v>0</v>
      </c>
      <c r="BV46" s="209">
        <f t="shared" si="73"/>
        <v>0</v>
      </c>
      <c r="BW46" s="628"/>
      <c r="BX46" s="177">
        <f t="shared" si="38"/>
        <v>0</v>
      </c>
      <c r="BY46" s="177">
        <f t="shared" si="39"/>
        <v>0</v>
      </c>
      <c r="BZ46" s="177">
        <f t="shared" si="40"/>
        <v>0</v>
      </c>
      <c r="CA46" s="628"/>
      <c r="CB46" s="209">
        <f t="shared" si="74"/>
        <v>0</v>
      </c>
      <c r="CC46" s="209"/>
    </row>
    <row r="47" spans="1:81" s="8" customFormat="1" ht="60" customHeight="1">
      <c r="A47" s="191" t="s">
        <v>9</v>
      </c>
      <c r="B47" s="65"/>
      <c r="C47" s="511" t="s">
        <v>419</v>
      </c>
      <c r="D47" s="428" t="s">
        <v>270</v>
      </c>
      <c r="E47" s="494" t="s">
        <v>367</v>
      </c>
      <c r="F47" s="488" t="s">
        <v>105</v>
      </c>
      <c r="G47" s="488" t="s">
        <v>29</v>
      </c>
      <c r="H47" s="274" t="s">
        <v>346</v>
      </c>
      <c r="I47" s="494">
        <v>1</v>
      </c>
      <c r="J47" s="494"/>
      <c r="K47" s="494" t="s">
        <v>220</v>
      </c>
      <c r="L47" s="272">
        <v>258.5</v>
      </c>
      <c r="M47" s="116"/>
      <c r="N47" s="102"/>
      <c r="O47" s="204"/>
      <c r="P47" s="102"/>
      <c r="Q47" s="204"/>
      <c r="R47" s="102"/>
      <c r="S47" s="204"/>
      <c r="T47" s="102"/>
      <c r="U47" s="102"/>
      <c r="V47" s="204"/>
      <c r="W47" s="102"/>
      <c r="X47" s="204"/>
      <c r="Y47" s="102"/>
      <c r="Z47" s="204"/>
      <c r="AA47" s="697"/>
      <c r="AB47" s="103"/>
      <c r="AC47" s="103"/>
      <c r="AD47" s="103"/>
      <c r="AE47" s="367">
        <f t="shared" si="34"/>
        <v>0</v>
      </c>
      <c r="AF47" s="201" t="str">
        <f t="shared" si="41"/>
        <v>No</v>
      </c>
      <c r="AG47" s="119" t="str">
        <f t="shared" si="42"/>
        <v>Yes</v>
      </c>
      <c r="AI47" s="706">
        <v>1</v>
      </c>
      <c r="AJ47" s="705">
        <f t="shared" si="43"/>
        <v>0</v>
      </c>
      <c r="AL47" s="532">
        <v>3.8109999999999999</v>
      </c>
      <c r="AM47" s="303">
        <f t="shared" si="44"/>
        <v>0</v>
      </c>
      <c r="AN47" s="185">
        <f t="shared" si="45"/>
        <v>0</v>
      </c>
      <c r="AO47" s="185">
        <f t="shared" si="46"/>
        <v>0</v>
      </c>
      <c r="AP47" s="185">
        <f t="shared" si="47"/>
        <v>0</v>
      </c>
      <c r="AQ47" s="185">
        <f t="shared" si="48"/>
        <v>0</v>
      </c>
      <c r="AR47" s="185">
        <f t="shared" si="49"/>
        <v>0</v>
      </c>
      <c r="AS47" s="185">
        <f t="shared" si="50"/>
        <v>0</v>
      </c>
      <c r="AT47" s="185">
        <f t="shared" si="51"/>
        <v>0</v>
      </c>
      <c r="AU47" s="185">
        <f t="shared" si="52"/>
        <v>0</v>
      </c>
      <c r="AV47" s="185">
        <f t="shared" si="53"/>
        <v>0</v>
      </c>
      <c r="AW47" s="185">
        <f t="shared" si="54"/>
        <v>0</v>
      </c>
      <c r="AX47" s="185">
        <f t="shared" si="55"/>
        <v>0</v>
      </c>
      <c r="AY47" s="185">
        <f t="shared" si="56"/>
        <v>0</v>
      </c>
      <c r="AZ47" s="185">
        <f t="shared" si="57"/>
        <v>0</v>
      </c>
      <c r="BA47" s="185">
        <f t="shared" si="58"/>
        <v>0</v>
      </c>
      <c r="BB47" s="185">
        <f t="shared" si="59"/>
        <v>0</v>
      </c>
      <c r="BC47" s="185">
        <f t="shared" si="60"/>
        <v>0</v>
      </c>
      <c r="BD47" s="185">
        <f t="shared" si="61"/>
        <v>0</v>
      </c>
      <c r="BE47" s="185">
        <f t="shared" si="62"/>
        <v>0</v>
      </c>
      <c r="BF47" s="526">
        <v>1</v>
      </c>
      <c r="BG47" s="223">
        <f t="shared" si="37"/>
        <v>0</v>
      </c>
      <c r="BH47" s="527">
        <v>7</v>
      </c>
      <c r="BI47" s="223">
        <f t="shared" si="63"/>
        <v>0</v>
      </c>
      <c r="BJ47" s="527"/>
      <c r="BK47" s="223">
        <f t="shared" si="64"/>
        <v>0</v>
      </c>
      <c r="BL47" s="527"/>
      <c r="BM47" s="223">
        <f t="shared" si="65"/>
        <v>0</v>
      </c>
      <c r="BN47" s="199"/>
      <c r="BO47" s="209">
        <f t="shared" si="66"/>
        <v>0</v>
      </c>
      <c r="BP47" s="209">
        <f t="shared" si="67"/>
        <v>0</v>
      </c>
      <c r="BQ47" s="209">
        <f t="shared" si="68"/>
        <v>0</v>
      </c>
      <c r="BR47" s="209">
        <f t="shared" si="69"/>
        <v>0</v>
      </c>
      <c r="BS47" s="209">
        <f t="shared" si="70"/>
        <v>0</v>
      </c>
      <c r="BT47" s="209">
        <f t="shared" si="71"/>
        <v>0</v>
      </c>
      <c r="BU47" s="209">
        <f t="shared" si="72"/>
        <v>0</v>
      </c>
      <c r="BV47" s="209">
        <f t="shared" si="73"/>
        <v>0</v>
      </c>
      <c r="BW47" s="628"/>
      <c r="BX47" s="177">
        <f t="shared" si="38"/>
        <v>0</v>
      </c>
      <c r="BY47" s="177">
        <f t="shared" si="39"/>
        <v>0</v>
      </c>
      <c r="BZ47" s="177">
        <f t="shared" si="40"/>
        <v>0</v>
      </c>
      <c r="CA47" s="628"/>
      <c r="CB47" s="209">
        <f t="shared" si="74"/>
        <v>0</v>
      </c>
      <c r="CC47" s="209"/>
    </row>
    <row r="48" spans="1:81" s="8" customFormat="1" ht="60" customHeight="1">
      <c r="A48" s="230" t="s">
        <v>9</v>
      </c>
      <c r="B48" s="65"/>
      <c r="C48" s="509" t="s">
        <v>420</v>
      </c>
      <c r="D48" s="182"/>
      <c r="E48" s="69" t="s">
        <v>367</v>
      </c>
      <c r="F48" s="487" t="s">
        <v>105</v>
      </c>
      <c r="G48" s="487" t="s">
        <v>29</v>
      </c>
      <c r="H48" s="276" t="s">
        <v>347</v>
      </c>
      <c r="I48" s="69">
        <v>1</v>
      </c>
      <c r="J48" s="69"/>
      <c r="K48" s="69" t="s">
        <v>220</v>
      </c>
      <c r="L48" s="288">
        <v>258.5</v>
      </c>
      <c r="M48" s="120"/>
      <c r="N48" s="100"/>
      <c r="O48" s="195"/>
      <c r="P48" s="100"/>
      <c r="Q48" s="195"/>
      <c r="R48" s="100"/>
      <c r="S48" s="195"/>
      <c r="T48" s="100"/>
      <c r="U48" s="100"/>
      <c r="V48" s="195"/>
      <c r="W48" s="100"/>
      <c r="X48" s="195"/>
      <c r="Y48" s="100"/>
      <c r="Z48" s="195"/>
      <c r="AA48" s="698"/>
      <c r="AB48" s="101"/>
      <c r="AC48" s="101"/>
      <c r="AD48" s="101"/>
      <c r="AE48" s="470">
        <f t="shared" si="34"/>
        <v>0</v>
      </c>
      <c r="AF48" s="8" t="str">
        <f t="shared" si="41"/>
        <v>No</v>
      </c>
      <c r="AG48" s="197" t="str">
        <f t="shared" si="42"/>
        <v>Yes</v>
      </c>
      <c r="AI48" s="706">
        <v>1</v>
      </c>
      <c r="AJ48" s="705">
        <f t="shared" si="43"/>
        <v>0</v>
      </c>
      <c r="AL48" s="532">
        <v>2.9529999999999998</v>
      </c>
      <c r="AM48" s="303">
        <f t="shared" si="44"/>
        <v>0</v>
      </c>
      <c r="AN48" s="185">
        <f t="shared" si="45"/>
        <v>0</v>
      </c>
      <c r="AO48" s="185">
        <f t="shared" si="46"/>
        <v>0</v>
      </c>
      <c r="AP48" s="185">
        <f t="shared" si="47"/>
        <v>0</v>
      </c>
      <c r="AQ48" s="185">
        <f t="shared" si="48"/>
        <v>0</v>
      </c>
      <c r="AR48" s="185">
        <f t="shared" si="49"/>
        <v>0</v>
      </c>
      <c r="AS48" s="185">
        <f t="shared" si="50"/>
        <v>0</v>
      </c>
      <c r="AT48" s="185">
        <f t="shared" si="51"/>
        <v>0</v>
      </c>
      <c r="AU48" s="185">
        <f t="shared" si="52"/>
        <v>0</v>
      </c>
      <c r="AV48" s="185">
        <f t="shared" si="53"/>
        <v>0</v>
      </c>
      <c r="AW48" s="185">
        <f t="shared" si="54"/>
        <v>0</v>
      </c>
      <c r="AX48" s="185">
        <f t="shared" si="55"/>
        <v>0</v>
      </c>
      <c r="AY48" s="185">
        <f t="shared" si="56"/>
        <v>0</v>
      </c>
      <c r="AZ48" s="185">
        <f t="shared" si="57"/>
        <v>0</v>
      </c>
      <c r="BA48" s="185">
        <f t="shared" si="58"/>
        <v>0</v>
      </c>
      <c r="BB48" s="185">
        <f t="shared" si="59"/>
        <v>0</v>
      </c>
      <c r="BC48" s="185">
        <f t="shared" si="60"/>
        <v>0</v>
      </c>
      <c r="BD48" s="185">
        <f t="shared" si="61"/>
        <v>0</v>
      </c>
      <c r="BE48" s="185">
        <f t="shared" si="62"/>
        <v>0</v>
      </c>
      <c r="BF48" s="526">
        <v>1</v>
      </c>
      <c r="BG48" s="223">
        <f t="shared" si="37"/>
        <v>0</v>
      </c>
      <c r="BH48" s="527">
        <v>5</v>
      </c>
      <c r="BI48" s="223">
        <f t="shared" si="63"/>
        <v>0</v>
      </c>
      <c r="BJ48" s="527"/>
      <c r="BK48" s="223">
        <f t="shared" si="64"/>
        <v>0</v>
      </c>
      <c r="BL48" s="527"/>
      <c r="BM48" s="223">
        <f t="shared" si="65"/>
        <v>0</v>
      </c>
      <c r="BN48" s="199"/>
      <c r="BO48" s="209">
        <f t="shared" si="66"/>
        <v>0</v>
      </c>
      <c r="BP48" s="209">
        <f t="shared" si="67"/>
        <v>0</v>
      </c>
      <c r="BQ48" s="209">
        <f t="shared" si="68"/>
        <v>0</v>
      </c>
      <c r="BR48" s="209">
        <f t="shared" si="69"/>
        <v>0</v>
      </c>
      <c r="BS48" s="209">
        <f t="shared" si="70"/>
        <v>0</v>
      </c>
      <c r="BT48" s="209">
        <f t="shared" si="71"/>
        <v>0</v>
      </c>
      <c r="BU48" s="209">
        <f t="shared" si="72"/>
        <v>0</v>
      </c>
      <c r="BV48" s="209">
        <f t="shared" si="73"/>
        <v>0</v>
      </c>
      <c r="BW48" s="628"/>
      <c r="BX48" s="177">
        <f t="shared" si="38"/>
        <v>0</v>
      </c>
      <c r="BY48" s="177">
        <f t="shared" si="39"/>
        <v>0</v>
      </c>
      <c r="BZ48" s="177">
        <f t="shared" si="40"/>
        <v>0</v>
      </c>
      <c r="CA48" s="628"/>
      <c r="CB48" s="209">
        <f t="shared" si="74"/>
        <v>0</v>
      </c>
      <c r="CC48" s="209"/>
    </row>
    <row r="49" spans="1:81" s="8" customFormat="1" ht="60" customHeight="1">
      <c r="A49" s="191" t="s">
        <v>9</v>
      </c>
      <c r="B49" s="65"/>
      <c r="C49" s="509" t="s">
        <v>421</v>
      </c>
      <c r="D49" s="471" t="s">
        <v>270</v>
      </c>
      <c r="E49" s="69" t="s">
        <v>367</v>
      </c>
      <c r="F49" s="487" t="s">
        <v>105</v>
      </c>
      <c r="G49" s="487" t="s">
        <v>29</v>
      </c>
      <c r="H49" s="276" t="s">
        <v>347</v>
      </c>
      <c r="I49" s="69">
        <v>1</v>
      </c>
      <c r="J49" s="69"/>
      <c r="K49" s="69" t="s">
        <v>220</v>
      </c>
      <c r="L49" s="288">
        <v>258.5</v>
      </c>
      <c r="M49" s="120"/>
      <c r="N49" s="100"/>
      <c r="O49" s="195"/>
      <c r="P49" s="100"/>
      <c r="Q49" s="195"/>
      <c r="R49" s="100"/>
      <c r="S49" s="195"/>
      <c r="T49" s="100"/>
      <c r="U49" s="100"/>
      <c r="V49" s="195"/>
      <c r="W49" s="100"/>
      <c r="X49" s="195"/>
      <c r="Y49" s="100"/>
      <c r="Z49" s="195"/>
      <c r="AA49" s="698"/>
      <c r="AB49" s="101"/>
      <c r="AC49" s="101"/>
      <c r="AD49" s="101"/>
      <c r="AE49" s="470">
        <f t="shared" si="34"/>
        <v>0</v>
      </c>
      <c r="AF49" s="8" t="str">
        <f t="shared" si="41"/>
        <v>No</v>
      </c>
      <c r="AG49" s="197" t="str">
        <f t="shared" si="42"/>
        <v>Yes</v>
      </c>
      <c r="AI49" s="706">
        <v>1</v>
      </c>
      <c r="AJ49" s="705">
        <f t="shared" si="43"/>
        <v>0</v>
      </c>
      <c r="AL49" s="532">
        <v>2.9529999999999998</v>
      </c>
      <c r="AM49" s="303">
        <f t="shared" si="44"/>
        <v>0</v>
      </c>
      <c r="AN49" s="185">
        <f t="shared" si="45"/>
        <v>0</v>
      </c>
      <c r="AO49" s="185">
        <f t="shared" si="46"/>
        <v>0</v>
      </c>
      <c r="AP49" s="185">
        <f t="shared" si="47"/>
        <v>0</v>
      </c>
      <c r="AQ49" s="185">
        <f t="shared" si="48"/>
        <v>0</v>
      </c>
      <c r="AR49" s="185">
        <f t="shared" si="49"/>
        <v>0</v>
      </c>
      <c r="AS49" s="185">
        <f t="shared" si="50"/>
        <v>0</v>
      </c>
      <c r="AT49" s="185">
        <f t="shared" si="51"/>
        <v>0</v>
      </c>
      <c r="AU49" s="185">
        <f t="shared" si="52"/>
        <v>0</v>
      </c>
      <c r="AV49" s="185">
        <f t="shared" si="53"/>
        <v>0</v>
      </c>
      <c r="AW49" s="185">
        <f t="shared" si="54"/>
        <v>0</v>
      </c>
      <c r="AX49" s="185">
        <f t="shared" si="55"/>
        <v>0</v>
      </c>
      <c r="AY49" s="185">
        <f t="shared" si="56"/>
        <v>0</v>
      </c>
      <c r="AZ49" s="185">
        <f t="shared" si="57"/>
        <v>0</v>
      </c>
      <c r="BA49" s="185">
        <f t="shared" si="58"/>
        <v>0</v>
      </c>
      <c r="BB49" s="185">
        <f t="shared" si="59"/>
        <v>0</v>
      </c>
      <c r="BC49" s="185">
        <f t="shared" si="60"/>
        <v>0</v>
      </c>
      <c r="BD49" s="185">
        <f t="shared" si="61"/>
        <v>0</v>
      </c>
      <c r="BE49" s="185">
        <f t="shared" si="62"/>
        <v>0</v>
      </c>
      <c r="BF49" s="526">
        <v>1.5</v>
      </c>
      <c r="BG49" s="223">
        <f t="shared" si="37"/>
        <v>0</v>
      </c>
      <c r="BH49" s="527">
        <v>5</v>
      </c>
      <c r="BI49" s="223">
        <f t="shared" si="63"/>
        <v>0</v>
      </c>
      <c r="BJ49" s="527"/>
      <c r="BK49" s="223">
        <f t="shared" si="64"/>
        <v>0</v>
      </c>
      <c r="BL49" s="527"/>
      <c r="BM49" s="223">
        <f t="shared" si="65"/>
        <v>0</v>
      </c>
      <c r="BN49" s="199"/>
      <c r="BO49" s="209">
        <f t="shared" si="66"/>
        <v>0</v>
      </c>
      <c r="BP49" s="209">
        <f t="shared" si="67"/>
        <v>0</v>
      </c>
      <c r="BQ49" s="209">
        <f t="shared" si="68"/>
        <v>0</v>
      </c>
      <c r="BR49" s="209">
        <f t="shared" si="69"/>
        <v>0</v>
      </c>
      <c r="BS49" s="209">
        <f t="shared" si="70"/>
        <v>0</v>
      </c>
      <c r="BT49" s="209">
        <f t="shared" si="71"/>
        <v>0</v>
      </c>
      <c r="BU49" s="209">
        <f t="shared" si="72"/>
        <v>0</v>
      </c>
      <c r="BV49" s="209">
        <f t="shared" si="73"/>
        <v>0</v>
      </c>
      <c r="BW49" s="628"/>
      <c r="BX49" s="177">
        <f t="shared" si="38"/>
        <v>0</v>
      </c>
      <c r="BY49" s="177">
        <f t="shared" si="39"/>
        <v>0</v>
      </c>
      <c r="BZ49" s="177">
        <f t="shared" si="40"/>
        <v>0</v>
      </c>
      <c r="CA49" s="628"/>
      <c r="CB49" s="209">
        <f t="shared" si="74"/>
        <v>0</v>
      </c>
      <c r="CC49" s="209"/>
    </row>
    <row r="50" spans="1:81" s="8" customFormat="1" ht="60" customHeight="1">
      <c r="A50" s="191" t="s">
        <v>9</v>
      </c>
      <c r="B50" s="65"/>
      <c r="C50" s="511" t="s">
        <v>422</v>
      </c>
      <c r="D50" s="229"/>
      <c r="E50" s="494" t="s">
        <v>368</v>
      </c>
      <c r="F50" s="488" t="s">
        <v>105</v>
      </c>
      <c r="G50" s="488" t="s">
        <v>29</v>
      </c>
      <c r="H50" s="274" t="s">
        <v>348</v>
      </c>
      <c r="I50" s="494">
        <v>1</v>
      </c>
      <c r="J50" s="494"/>
      <c r="K50" s="494" t="s">
        <v>220</v>
      </c>
      <c r="L50" s="272">
        <v>258.5</v>
      </c>
      <c r="M50" s="116"/>
      <c r="N50" s="102"/>
      <c r="O50" s="204"/>
      <c r="P50" s="102"/>
      <c r="Q50" s="204"/>
      <c r="R50" s="102"/>
      <c r="S50" s="204"/>
      <c r="T50" s="102"/>
      <c r="U50" s="102"/>
      <c r="V50" s="204"/>
      <c r="W50" s="102"/>
      <c r="X50" s="204"/>
      <c r="Y50" s="102"/>
      <c r="Z50" s="204"/>
      <c r="AA50" s="697"/>
      <c r="AB50" s="103"/>
      <c r="AC50" s="103"/>
      <c r="AD50" s="103"/>
      <c r="AE50" s="367">
        <f t="shared" si="34"/>
        <v>0</v>
      </c>
      <c r="AF50" s="201" t="str">
        <f t="shared" si="41"/>
        <v>No</v>
      </c>
      <c r="AG50" s="119" t="str">
        <f t="shared" si="42"/>
        <v>Yes</v>
      </c>
      <c r="AI50" s="706">
        <v>1</v>
      </c>
      <c r="AJ50" s="705">
        <f t="shared" si="43"/>
        <v>0</v>
      </c>
      <c r="AL50" s="532">
        <v>4.1829999999999998</v>
      </c>
      <c r="AM50" s="303">
        <f t="shared" si="44"/>
        <v>0</v>
      </c>
      <c r="AN50" s="185">
        <f t="shared" si="45"/>
        <v>0</v>
      </c>
      <c r="AO50" s="185">
        <f t="shared" si="46"/>
        <v>0</v>
      </c>
      <c r="AP50" s="185">
        <f t="shared" si="47"/>
        <v>0</v>
      </c>
      <c r="AQ50" s="185">
        <f t="shared" si="48"/>
        <v>0</v>
      </c>
      <c r="AR50" s="185">
        <f t="shared" si="49"/>
        <v>0</v>
      </c>
      <c r="AS50" s="185">
        <f t="shared" si="50"/>
        <v>0</v>
      </c>
      <c r="AT50" s="185">
        <f t="shared" si="51"/>
        <v>0</v>
      </c>
      <c r="AU50" s="185">
        <f t="shared" si="52"/>
        <v>0</v>
      </c>
      <c r="AV50" s="185">
        <f t="shared" si="53"/>
        <v>0</v>
      </c>
      <c r="AW50" s="185">
        <f t="shared" si="54"/>
        <v>0</v>
      </c>
      <c r="AX50" s="185">
        <f t="shared" si="55"/>
        <v>0</v>
      </c>
      <c r="AY50" s="185">
        <f t="shared" si="56"/>
        <v>0</v>
      </c>
      <c r="AZ50" s="185">
        <f t="shared" si="57"/>
        <v>0</v>
      </c>
      <c r="BA50" s="185">
        <f t="shared" si="58"/>
        <v>0</v>
      </c>
      <c r="BB50" s="185">
        <f t="shared" si="59"/>
        <v>0</v>
      </c>
      <c r="BC50" s="185">
        <f t="shared" si="60"/>
        <v>0</v>
      </c>
      <c r="BD50" s="185">
        <f t="shared" si="61"/>
        <v>0</v>
      </c>
      <c r="BE50" s="185">
        <f t="shared" si="62"/>
        <v>0</v>
      </c>
      <c r="BF50" s="526">
        <v>1</v>
      </c>
      <c r="BG50" s="223">
        <f t="shared" si="37"/>
        <v>0</v>
      </c>
      <c r="BH50" s="527">
        <v>7</v>
      </c>
      <c r="BI50" s="223">
        <f t="shared" si="63"/>
        <v>0</v>
      </c>
      <c r="BJ50" s="527"/>
      <c r="BK50" s="223">
        <f t="shared" si="64"/>
        <v>0</v>
      </c>
      <c r="BL50" s="527"/>
      <c r="BM50" s="223">
        <f t="shared" si="65"/>
        <v>0</v>
      </c>
      <c r="BN50" s="199"/>
      <c r="BO50" s="209">
        <f t="shared" si="66"/>
        <v>0</v>
      </c>
      <c r="BP50" s="209">
        <f t="shared" si="67"/>
        <v>0</v>
      </c>
      <c r="BQ50" s="209">
        <f t="shared" si="68"/>
        <v>0</v>
      </c>
      <c r="BR50" s="209">
        <f t="shared" si="69"/>
        <v>0</v>
      </c>
      <c r="BS50" s="209">
        <f t="shared" si="70"/>
        <v>0</v>
      </c>
      <c r="BT50" s="209">
        <f t="shared" si="71"/>
        <v>0</v>
      </c>
      <c r="BU50" s="209">
        <f t="shared" si="72"/>
        <v>0</v>
      </c>
      <c r="BV50" s="209">
        <f t="shared" si="73"/>
        <v>0</v>
      </c>
      <c r="BW50" s="628"/>
      <c r="BX50" s="177">
        <f t="shared" si="38"/>
        <v>0</v>
      </c>
      <c r="BY50" s="177">
        <f t="shared" si="39"/>
        <v>0</v>
      </c>
      <c r="BZ50" s="177">
        <f t="shared" si="40"/>
        <v>0</v>
      </c>
      <c r="CA50" s="628"/>
      <c r="CB50" s="209">
        <f t="shared" si="74"/>
        <v>0</v>
      </c>
      <c r="CC50" s="209"/>
    </row>
    <row r="51" spans="1:81" s="8" customFormat="1" ht="60" customHeight="1">
      <c r="A51" s="191" t="s">
        <v>9</v>
      </c>
      <c r="B51" s="65"/>
      <c r="C51" s="511" t="s">
        <v>423</v>
      </c>
      <c r="D51" s="428" t="s">
        <v>270</v>
      </c>
      <c r="E51" s="494" t="s">
        <v>368</v>
      </c>
      <c r="F51" s="488" t="s">
        <v>105</v>
      </c>
      <c r="G51" s="488" t="s">
        <v>29</v>
      </c>
      <c r="H51" s="274" t="s">
        <v>348</v>
      </c>
      <c r="I51" s="494">
        <v>1</v>
      </c>
      <c r="J51" s="494"/>
      <c r="K51" s="494" t="s">
        <v>220</v>
      </c>
      <c r="L51" s="272">
        <v>258.5</v>
      </c>
      <c r="M51" s="116"/>
      <c r="N51" s="102"/>
      <c r="O51" s="204"/>
      <c r="P51" s="102"/>
      <c r="Q51" s="204"/>
      <c r="R51" s="102"/>
      <c r="S51" s="204"/>
      <c r="T51" s="102"/>
      <c r="U51" s="102"/>
      <c r="V51" s="204"/>
      <c r="W51" s="102"/>
      <c r="X51" s="204"/>
      <c r="Y51" s="102"/>
      <c r="Z51" s="204"/>
      <c r="AA51" s="697"/>
      <c r="AB51" s="103"/>
      <c r="AC51" s="103"/>
      <c r="AD51" s="103"/>
      <c r="AE51" s="367">
        <f t="shared" si="34"/>
        <v>0</v>
      </c>
      <c r="AF51" s="201" t="str">
        <f t="shared" si="41"/>
        <v>No</v>
      </c>
      <c r="AG51" s="119" t="str">
        <f t="shared" si="42"/>
        <v>Yes</v>
      </c>
      <c r="AI51" s="706">
        <v>1</v>
      </c>
      <c r="AJ51" s="705">
        <f t="shared" si="43"/>
        <v>0</v>
      </c>
      <c r="AL51" s="532">
        <v>4.1829999999999998</v>
      </c>
      <c r="AM51" s="303">
        <f t="shared" si="44"/>
        <v>0</v>
      </c>
      <c r="AN51" s="185">
        <f t="shared" si="45"/>
        <v>0</v>
      </c>
      <c r="AO51" s="185">
        <f t="shared" si="46"/>
        <v>0</v>
      </c>
      <c r="AP51" s="185">
        <f t="shared" si="47"/>
        <v>0</v>
      </c>
      <c r="AQ51" s="185">
        <f t="shared" si="48"/>
        <v>0</v>
      </c>
      <c r="AR51" s="185">
        <f t="shared" si="49"/>
        <v>0</v>
      </c>
      <c r="AS51" s="185">
        <f t="shared" si="50"/>
        <v>0</v>
      </c>
      <c r="AT51" s="185">
        <f t="shared" si="51"/>
        <v>0</v>
      </c>
      <c r="AU51" s="185">
        <f t="shared" si="52"/>
        <v>0</v>
      </c>
      <c r="AV51" s="185">
        <f t="shared" si="53"/>
        <v>0</v>
      </c>
      <c r="AW51" s="185">
        <f t="shared" si="54"/>
        <v>0</v>
      </c>
      <c r="AX51" s="185">
        <f t="shared" si="55"/>
        <v>0</v>
      </c>
      <c r="AY51" s="185">
        <f t="shared" si="56"/>
        <v>0</v>
      </c>
      <c r="AZ51" s="185">
        <f t="shared" si="57"/>
        <v>0</v>
      </c>
      <c r="BA51" s="185">
        <f t="shared" si="58"/>
        <v>0</v>
      </c>
      <c r="BB51" s="185">
        <f t="shared" si="59"/>
        <v>0</v>
      </c>
      <c r="BC51" s="185">
        <f t="shared" si="60"/>
        <v>0</v>
      </c>
      <c r="BD51" s="185">
        <f t="shared" si="61"/>
        <v>0</v>
      </c>
      <c r="BE51" s="185">
        <f t="shared" si="62"/>
        <v>0</v>
      </c>
      <c r="BF51" s="526">
        <v>1</v>
      </c>
      <c r="BG51" s="223">
        <f t="shared" si="37"/>
        <v>0</v>
      </c>
      <c r="BH51" s="527">
        <v>7</v>
      </c>
      <c r="BI51" s="223">
        <f t="shared" si="63"/>
        <v>0</v>
      </c>
      <c r="BJ51" s="527"/>
      <c r="BK51" s="223">
        <f t="shared" si="64"/>
        <v>0</v>
      </c>
      <c r="BL51" s="527"/>
      <c r="BM51" s="223">
        <f t="shared" si="65"/>
        <v>0</v>
      </c>
      <c r="BN51" s="199"/>
      <c r="BO51" s="209">
        <f t="shared" si="66"/>
        <v>0</v>
      </c>
      <c r="BP51" s="209">
        <f t="shared" si="67"/>
        <v>0</v>
      </c>
      <c r="BQ51" s="209">
        <f t="shared" si="68"/>
        <v>0</v>
      </c>
      <c r="BR51" s="209">
        <f t="shared" si="69"/>
        <v>0</v>
      </c>
      <c r="BS51" s="209">
        <f t="shared" si="70"/>
        <v>0</v>
      </c>
      <c r="BT51" s="209">
        <f t="shared" si="71"/>
        <v>0</v>
      </c>
      <c r="BU51" s="209">
        <f t="shared" si="72"/>
        <v>0</v>
      </c>
      <c r="BV51" s="209">
        <f t="shared" si="73"/>
        <v>0</v>
      </c>
      <c r="BW51" s="628"/>
      <c r="BX51" s="177">
        <f t="shared" si="38"/>
        <v>0</v>
      </c>
      <c r="BY51" s="177">
        <f t="shared" si="39"/>
        <v>0</v>
      </c>
      <c r="BZ51" s="177">
        <f t="shared" si="40"/>
        <v>0</v>
      </c>
      <c r="CA51" s="628"/>
      <c r="CB51" s="209">
        <f t="shared" si="74"/>
        <v>0</v>
      </c>
      <c r="CC51" s="209"/>
    </row>
    <row r="52" spans="1:81" s="8" customFormat="1" ht="60" customHeight="1">
      <c r="A52" s="191" t="s">
        <v>9</v>
      </c>
      <c r="B52" s="65"/>
      <c r="C52" s="509" t="s">
        <v>424</v>
      </c>
      <c r="E52" s="69" t="s">
        <v>367</v>
      </c>
      <c r="F52" s="487" t="s">
        <v>105</v>
      </c>
      <c r="G52" s="487" t="s">
        <v>29</v>
      </c>
      <c r="H52" s="276" t="s">
        <v>349</v>
      </c>
      <c r="I52" s="69">
        <v>1</v>
      </c>
      <c r="J52" s="69"/>
      <c r="K52" s="69" t="s">
        <v>220</v>
      </c>
      <c r="L52" s="288">
        <v>280.5</v>
      </c>
      <c r="M52" s="120"/>
      <c r="N52" s="100"/>
      <c r="O52" s="195"/>
      <c r="P52" s="100"/>
      <c r="Q52" s="195"/>
      <c r="R52" s="100"/>
      <c r="S52" s="195"/>
      <c r="T52" s="100"/>
      <c r="U52" s="100"/>
      <c r="V52" s="195"/>
      <c r="W52" s="100"/>
      <c r="X52" s="195"/>
      <c r="Y52" s="100"/>
      <c r="Z52" s="195"/>
      <c r="AA52" s="698"/>
      <c r="AB52" s="101"/>
      <c r="AC52" s="101"/>
      <c r="AD52" s="101"/>
      <c r="AE52" s="470">
        <f t="shared" si="34"/>
        <v>0</v>
      </c>
      <c r="AF52" s="8" t="str">
        <f t="shared" si="41"/>
        <v>No</v>
      </c>
      <c r="AG52" s="197" t="str">
        <f t="shared" si="42"/>
        <v>Yes</v>
      </c>
      <c r="AI52" s="706">
        <v>1</v>
      </c>
      <c r="AJ52" s="705">
        <f t="shared" si="43"/>
        <v>0</v>
      </c>
      <c r="AL52" s="532">
        <v>4.867</v>
      </c>
      <c r="AM52" s="303">
        <f t="shared" si="44"/>
        <v>0</v>
      </c>
      <c r="AN52" s="185">
        <f t="shared" si="45"/>
        <v>0</v>
      </c>
      <c r="AO52" s="185">
        <f t="shared" si="46"/>
        <v>0</v>
      </c>
      <c r="AP52" s="185">
        <f t="shared" si="47"/>
        <v>0</v>
      </c>
      <c r="AQ52" s="185">
        <f t="shared" si="48"/>
        <v>0</v>
      </c>
      <c r="AR52" s="185">
        <f t="shared" si="49"/>
        <v>0</v>
      </c>
      <c r="AS52" s="185">
        <f t="shared" si="50"/>
        <v>0</v>
      </c>
      <c r="AT52" s="185">
        <f t="shared" si="51"/>
        <v>0</v>
      </c>
      <c r="AU52" s="185">
        <f t="shared" si="52"/>
        <v>0</v>
      </c>
      <c r="AV52" s="185">
        <f t="shared" si="53"/>
        <v>0</v>
      </c>
      <c r="AW52" s="185">
        <f t="shared" si="54"/>
        <v>0</v>
      </c>
      <c r="AX52" s="185">
        <f t="shared" si="55"/>
        <v>0</v>
      </c>
      <c r="AY52" s="185">
        <f t="shared" si="56"/>
        <v>0</v>
      </c>
      <c r="AZ52" s="185">
        <f t="shared" si="57"/>
        <v>0</v>
      </c>
      <c r="BA52" s="185">
        <f t="shared" si="58"/>
        <v>0</v>
      </c>
      <c r="BB52" s="185">
        <f t="shared" si="59"/>
        <v>0</v>
      </c>
      <c r="BC52" s="185">
        <f t="shared" si="60"/>
        <v>0</v>
      </c>
      <c r="BD52" s="185">
        <f t="shared" si="61"/>
        <v>0</v>
      </c>
      <c r="BE52" s="185">
        <f t="shared" si="62"/>
        <v>0</v>
      </c>
      <c r="BF52" s="526">
        <v>1</v>
      </c>
      <c r="BG52" s="223">
        <f t="shared" si="37"/>
        <v>0</v>
      </c>
      <c r="BH52" s="527">
        <v>7</v>
      </c>
      <c r="BI52" s="223">
        <f t="shared" si="63"/>
        <v>0</v>
      </c>
      <c r="BJ52" s="527"/>
      <c r="BK52" s="223">
        <f t="shared" si="64"/>
        <v>0</v>
      </c>
      <c r="BL52" s="527"/>
      <c r="BM52" s="223">
        <f t="shared" si="65"/>
        <v>0</v>
      </c>
      <c r="BN52" s="199"/>
      <c r="BO52" s="209">
        <f t="shared" si="66"/>
        <v>0</v>
      </c>
      <c r="BP52" s="209">
        <f t="shared" si="67"/>
        <v>0</v>
      </c>
      <c r="BQ52" s="209">
        <f t="shared" si="68"/>
        <v>0</v>
      </c>
      <c r="BR52" s="209">
        <f t="shared" si="69"/>
        <v>0</v>
      </c>
      <c r="BS52" s="209">
        <f t="shared" si="70"/>
        <v>0</v>
      </c>
      <c r="BT52" s="209">
        <f t="shared" si="71"/>
        <v>0</v>
      </c>
      <c r="BU52" s="209">
        <f t="shared" si="72"/>
        <v>0</v>
      </c>
      <c r="BV52" s="209">
        <f t="shared" si="73"/>
        <v>0</v>
      </c>
      <c r="BW52" s="628"/>
      <c r="BX52" s="177">
        <f t="shared" si="38"/>
        <v>0</v>
      </c>
      <c r="BY52" s="177">
        <f t="shared" si="39"/>
        <v>0</v>
      </c>
      <c r="BZ52" s="177">
        <f t="shared" si="40"/>
        <v>0</v>
      </c>
      <c r="CA52" s="628"/>
      <c r="CB52" s="209">
        <f t="shared" si="74"/>
        <v>0</v>
      </c>
      <c r="CC52" s="209"/>
    </row>
    <row r="53" spans="1:81" s="8" customFormat="1" ht="60" customHeight="1">
      <c r="A53" s="205" t="s">
        <v>9</v>
      </c>
      <c r="B53" s="233"/>
      <c r="C53" s="510" t="s">
        <v>425</v>
      </c>
      <c r="D53" s="515" t="s">
        <v>270</v>
      </c>
      <c r="E53" s="501" t="s">
        <v>367</v>
      </c>
      <c r="F53" s="499" t="s">
        <v>105</v>
      </c>
      <c r="G53" s="499" t="s">
        <v>29</v>
      </c>
      <c r="H53" s="500" t="s">
        <v>349</v>
      </c>
      <c r="I53" s="501">
        <v>1</v>
      </c>
      <c r="J53" s="501"/>
      <c r="K53" s="501" t="s">
        <v>220</v>
      </c>
      <c r="L53" s="293">
        <v>280.5</v>
      </c>
      <c r="M53" s="235"/>
      <c r="N53" s="236"/>
      <c r="O53" s="237"/>
      <c r="P53" s="236"/>
      <c r="Q53" s="237"/>
      <c r="R53" s="236"/>
      <c r="S53" s="237"/>
      <c r="T53" s="236"/>
      <c r="U53" s="236"/>
      <c r="V53" s="237"/>
      <c r="W53" s="236"/>
      <c r="X53" s="237"/>
      <c r="Y53" s="236"/>
      <c r="Z53" s="237"/>
      <c r="AA53" s="700"/>
      <c r="AB53" s="238"/>
      <c r="AC53" s="238"/>
      <c r="AD53" s="238"/>
      <c r="AE53" s="502">
        <f t="shared" si="34"/>
        <v>0</v>
      </c>
      <c r="AF53" s="25" t="str">
        <f t="shared" si="41"/>
        <v>No</v>
      </c>
      <c r="AG53" s="239" t="str">
        <f t="shared" si="42"/>
        <v>Yes</v>
      </c>
      <c r="AI53" s="706">
        <v>1</v>
      </c>
      <c r="AJ53" s="705">
        <f t="shared" si="43"/>
        <v>0</v>
      </c>
      <c r="AL53" s="532">
        <v>4.867</v>
      </c>
      <c r="AM53" s="303">
        <f t="shared" si="44"/>
        <v>0</v>
      </c>
      <c r="AN53" s="185">
        <f t="shared" si="45"/>
        <v>0</v>
      </c>
      <c r="AO53" s="185">
        <f t="shared" si="46"/>
        <v>0</v>
      </c>
      <c r="AP53" s="185">
        <f t="shared" si="47"/>
        <v>0</v>
      </c>
      <c r="AQ53" s="185">
        <f t="shared" si="48"/>
        <v>0</v>
      </c>
      <c r="AR53" s="185">
        <f t="shared" si="49"/>
        <v>0</v>
      </c>
      <c r="AS53" s="185">
        <f t="shared" si="50"/>
        <v>0</v>
      </c>
      <c r="AT53" s="185">
        <f t="shared" si="51"/>
        <v>0</v>
      </c>
      <c r="AU53" s="185">
        <f t="shared" si="52"/>
        <v>0</v>
      </c>
      <c r="AV53" s="185">
        <f t="shared" si="53"/>
        <v>0</v>
      </c>
      <c r="AW53" s="185">
        <f t="shared" si="54"/>
        <v>0</v>
      </c>
      <c r="AX53" s="185">
        <f t="shared" si="55"/>
        <v>0</v>
      </c>
      <c r="AY53" s="185">
        <f t="shared" si="56"/>
        <v>0</v>
      </c>
      <c r="AZ53" s="185">
        <f t="shared" si="57"/>
        <v>0</v>
      </c>
      <c r="BA53" s="185">
        <f t="shared" si="58"/>
        <v>0</v>
      </c>
      <c r="BB53" s="185">
        <f t="shared" si="59"/>
        <v>0</v>
      </c>
      <c r="BC53" s="185">
        <f t="shared" si="60"/>
        <v>0</v>
      </c>
      <c r="BD53" s="185">
        <f t="shared" si="61"/>
        <v>0</v>
      </c>
      <c r="BE53" s="185">
        <f t="shared" si="62"/>
        <v>0</v>
      </c>
      <c r="BF53" s="526">
        <v>1.5</v>
      </c>
      <c r="BG53" s="223">
        <f t="shared" si="37"/>
        <v>0</v>
      </c>
      <c r="BH53" s="527">
        <v>7</v>
      </c>
      <c r="BI53" s="223">
        <f t="shared" si="63"/>
        <v>0</v>
      </c>
      <c r="BJ53" s="527"/>
      <c r="BK53" s="223">
        <f t="shared" si="64"/>
        <v>0</v>
      </c>
      <c r="BL53" s="527"/>
      <c r="BM53" s="223">
        <f t="shared" si="65"/>
        <v>0</v>
      </c>
      <c r="BN53" s="199"/>
      <c r="BO53" s="209">
        <f t="shared" si="66"/>
        <v>0</v>
      </c>
      <c r="BP53" s="209">
        <f t="shared" si="67"/>
        <v>0</v>
      </c>
      <c r="BQ53" s="209">
        <f t="shared" si="68"/>
        <v>0</v>
      </c>
      <c r="BR53" s="209">
        <f t="shared" si="69"/>
        <v>0</v>
      </c>
      <c r="BS53" s="209">
        <f t="shared" si="70"/>
        <v>0</v>
      </c>
      <c r="BT53" s="209">
        <f t="shared" si="71"/>
        <v>0</v>
      </c>
      <c r="BU53" s="209">
        <f t="shared" si="72"/>
        <v>0</v>
      </c>
      <c r="BV53" s="209">
        <f t="shared" si="73"/>
        <v>0</v>
      </c>
      <c r="BW53" s="628"/>
      <c r="BX53" s="177">
        <f t="shared" si="38"/>
        <v>0</v>
      </c>
      <c r="BY53" s="177">
        <f t="shared" si="39"/>
        <v>0</v>
      </c>
      <c r="BZ53" s="177">
        <f t="shared" si="40"/>
        <v>0</v>
      </c>
      <c r="CA53" s="628"/>
      <c r="CB53" s="209">
        <f t="shared" si="74"/>
        <v>0</v>
      </c>
      <c r="CC53" s="209"/>
    </row>
    <row r="54" spans="1:81" s="8" customFormat="1" ht="60" customHeight="1">
      <c r="A54" s="191" t="s">
        <v>9</v>
      </c>
      <c r="B54" s="65"/>
      <c r="C54" s="511" t="s">
        <v>426</v>
      </c>
      <c r="D54" s="229"/>
      <c r="E54" s="494" t="s">
        <v>368</v>
      </c>
      <c r="F54" s="488" t="s">
        <v>105</v>
      </c>
      <c r="G54" s="488" t="s">
        <v>69</v>
      </c>
      <c r="H54" s="274" t="s">
        <v>350</v>
      </c>
      <c r="I54" s="494">
        <v>1</v>
      </c>
      <c r="J54" s="494"/>
      <c r="K54" s="494" t="s">
        <v>220</v>
      </c>
      <c r="L54" s="272">
        <v>319</v>
      </c>
      <c r="M54" s="116"/>
      <c r="N54" s="102"/>
      <c r="O54" s="204"/>
      <c r="P54" s="102"/>
      <c r="Q54" s="204"/>
      <c r="R54" s="102"/>
      <c r="S54" s="204"/>
      <c r="T54" s="102"/>
      <c r="U54" s="102"/>
      <c r="V54" s="204"/>
      <c r="W54" s="102"/>
      <c r="X54" s="204"/>
      <c r="Y54" s="102"/>
      <c r="Z54" s="204"/>
      <c r="AA54" s="697"/>
      <c r="AB54" s="103"/>
      <c r="AC54" s="103"/>
      <c r="AD54" s="103"/>
      <c r="AE54" s="367">
        <f t="shared" si="34"/>
        <v>0</v>
      </c>
      <c r="AF54" s="201" t="str">
        <f t="shared" si="41"/>
        <v>No</v>
      </c>
      <c r="AG54" s="119" t="str">
        <f t="shared" si="42"/>
        <v>Yes</v>
      </c>
      <c r="AI54" s="706">
        <v>1</v>
      </c>
      <c r="AJ54" s="705">
        <f t="shared" si="43"/>
        <v>0</v>
      </c>
      <c r="AL54" s="532">
        <v>5.7009999999999996</v>
      </c>
      <c r="AM54" s="303">
        <f t="shared" si="44"/>
        <v>0</v>
      </c>
      <c r="AN54" s="185">
        <f t="shared" si="45"/>
        <v>0</v>
      </c>
      <c r="AO54" s="185">
        <f t="shared" si="46"/>
        <v>0</v>
      </c>
      <c r="AP54" s="185">
        <f t="shared" si="47"/>
        <v>0</v>
      </c>
      <c r="AQ54" s="185">
        <f t="shared" si="48"/>
        <v>0</v>
      </c>
      <c r="AR54" s="185">
        <f t="shared" si="49"/>
        <v>0</v>
      </c>
      <c r="AS54" s="185">
        <f t="shared" si="50"/>
        <v>0</v>
      </c>
      <c r="AT54" s="185">
        <f t="shared" si="51"/>
        <v>0</v>
      </c>
      <c r="AU54" s="185">
        <f t="shared" si="52"/>
        <v>0</v>
      </c>
      <c r="AV54" s="185">
        <f t="shared" si="53"/>
        <v>0</v>
      </c>
      <c r="AW54" s="185">
        <f t="shared" si="54"/>
        <v>0</v>
      </c>
      <c r="AX54" s="185">
        <f t="shared" si="55"/>
        <v>0</v>
      </c>
      <c r="AY54" s="185">
        <f t="shared" si="56"/>
        <v>0</v>
      </c>
      <c r="AZ54" s="185">
        <f t="shared" si="57"/>
        <v>0</v>
      </c>
      <c r="BA54" s="185">
        <f t="shared" si="58"/>
        <v>0</v>
      </c>
      <c r="BB54" s="185">
        <f t="shared" si="59"/>
        <v>0</v>
      </c>
      <c r="BC54" s="185">
        <f t="shared" si="60"/>
        <v>0</v>
      </c>
      <c r="BD54" s="185">
        <f t="shared" si="61"/>
        <v>0</v>
      </c>
      <c r="BE54" s="185">
        <f t="shared" si="62"/>
        <v>0</v>
      </c>
      <c r="BF54" s="526">
        <v>1.5</v>
      </c>
      <c r="BG54" s="223">
        <f t="shared" si="37"/>
        <v>0</v>
      </c>
      <c r="BH54" s="527">
        <v>8</v>
      </c>
      <c r="BI54" s="223">
        <f t="shared" si="63"/>
        <v>0</v>
      </c>
      <c r="BJ54" s="527"/>
      <c r="BK54" s="223">
        <f t="shared" si="64"/>
        <v>0</v>
      </c>
      <c r="BL54" s="527"/>
      <c r="BM54" s="223">
        <f t="shared" si="65"/>
        <v>0</v>
      </c>
      <c r="BN54" s="199"/>
      <c r="BO54" s="209">
        <f t="shared" si="66"/>
        <v>0</v>
      </c>
      <c r="BP54" s="209">
        <f t="shared" si="67"/>
        <v>0</v>
      </c>
      <c r="BQ54" s="209">
        <f t="shared" si="68"/>
        <v>0</v>
      </c>
      <c r="BR54" s="209">
        <f t="shared" si="69"/>
        <v>0</v>
      </c>
      <c r="BS54" s="209">
        <f t="shared" si="70"/>
        <v>0</v>
      </c>
      <c r="BT54" s="209">
        <f t="shared" si="71"/>
        <v>0</v>
      </c>
      <c r="BU54" s="209">
        <f t="shared" si="72"/>
        <v>0</v>
      </c>
      <c r="BV54" s="209">
        <f t="shared" si="73"/>
        <v>0</v>
      </c>
      <c r="BW54" s="628"/>
      <c r="BX54" s="177">
        <f t="shared" si="38"/>
        <v>0</v>
      </c>
      <c r="BY54" s="177">
        <f t="shared" si="39"/>
        <v>0</v>
      </c>
      <c r="BZ54" s="177">
        <f t="shared" si="40"/>
        <v>0</v>
      </c>
      <c r="CA54" s="628"/>
      <c r="CB54" s="209">
        <f t="shared" si="74"/>
        <v>0</v>
      </c>
      <c r="CC54" s="209"/>
    </row>
    <row r="55" spans="1:81" s="8" customFormat="1" ht="60" customHeight="1">
      <c r="A55" s="191" t="s">
        <v>9</v>
      </c>
      <c r="B55" s="65"/>
      <c r="C55" s="511" t="s">
        <v>427</v>
      </c>
      <c r="D55" s="428" t="s">
        <v>270</v>
      </c>
      <c r="E55" s="494" t="s">
        <v>368</v>
      </c>
      <c r="F55" s="488" t="s">
        <v>105</v>
      </c>
      <c r="G55" s="488" t="s">
        <v>69</v>
      </c>
      <c r="H55" s="274" t="s">
        <v>350</v>
      </c>
      <c r="I55" s="494">
        <v>1</v>
      </c>
      <c r="J55" s="494"/>
      <c r="K55" s="494" t="s">
        <v>220</v>
      </c>
      <c r="L55" s="272">
        <v>319</v>
      </c>
      <c r="M55" s="116"/>
      <c r="N55" s="102"/>
      <c r="O55" s="204"/>
      <c r="P55" s="102"/>
      <c r="Q55" s="204"/>
      <c r="R55" s="102"/>
      <c r="S55" s="204"/>
      <c r="T55" s="102"/>
      <c r="U55" s="102"/>
      <c r="V55" s="204"/>
      <c r="W55" s="102"/>
      <c r="X55" s="204"/>
      <c r="Y55" s="102"/>
      <c r="Z55" s="204"/>
      <c r="AA55" s="697"/>
      <c r="AB55" s="103"/>
      <c r="AC55" s="103"/>
      <c r="AD55" s="103"/>
      <c r="AE55" s="367">
        <f t="shared" si="34"/>
        <v>0</v>
      </c>
      <c r="AF55" s="201" t="str">
        <f t="shared" si="41"/>
        <v>No</v>
      </c>
      <c r="AG55" s="119" t="str">
        <f t="shared" si="42"/>
        <v>Yes</v>
      </c>
      <c r="AI55" s="706">
        <v>1</v>
      </c>
      <c r="AJ55" s="705">
        <f t="shared" si="43"/>
        <v>0</v>
      </c>
      <c r="AL55" s="532">
        <v>5.7009999999999996</v>
      </c>
      <c r="AM55" s="303">
        <f t="shared" si="44"/>
        <v>0</v>
      </c>
      <c r="AN55" s="185">
        <f t="shared" si="45"/>
        <v>0</v>
      </c>
      <c r="AO55" s="185">
        <f t="shared" si="46"/>
        <v>0</v>
      </c>
      <c r="AP55" s="185">
        <f t="shared" si="47"/>
        <v>0</v>
      </c>
      <c r="AQ55" s="185">
        <f t="shared" si="48"/>
        <v>0</v>
      </c>
      <c r="AR55" s="185">
        <f t="shared" si="49"/>
        <v>0</v>
      </c>
      <c r="AS55" s="185">
        <f t="shared" si="50"/>
        <v>0</v>
      </c>
      <c r="AT55" s="185">
        <f t="shared" si="51"/>
        <v>0</v>
      </c>
      <c r="AU55" s="185">
        <f t="shared" si="52"/>
        <v>0</v>
      </c>
      <c r="AV55" s="185">
        <f t="shared" si="53"/>
        <v>0</v>
      </c>
      <c r="AW55" s="185">
        <f t="shared" si="54"/>
        <v>0</v>
      </c>
      <c r="AX55" s="185">
        <f t="shared" si="55"/>
        <v>0</v>
      </c>
      <c r="AY55" s="185">
        <f t="shared" si="56"/>
        <v>0</v>
      </c>
      <c r="AZ55" s="185">
        <f t="shared" si="57"/>
        <v>0</v>
      </c>
      <c r="BA55" s="185">
        <f t="shared" si="58"/>
        <v>0</v>
      </c>
      <c r="BB55" s="185">
        <f t="shared" si="59"/>
        <v>0</v>
      </c>
      <c r="BC55" s="185">
        <f t="shared" si="60"/>
        <v>0</v>
      </c>
      <c r="BD55" s="185">
        <f t="shared" si="61"/>
        <v>0</v>
      </c>
      <c r="BE55" s="185">
        <f t="shared" si="62"/>
        <v>0</v>
      </c>
      <c r="BF55" s="526">
        <v>1.5</v>
      </c>
      <c r="BG55" s="223">
        <f t="shared" si="37"/>
        <v>0</v>
      </c>
      <c r="BH55" s="527">
        <v>8</v>
      </c>
      <c r="BI55" s="223">
        <f t="shared" si="63"/>
        <v>0</v>
      </c>
      <c r="BJ55" s="527"/>
      <c r="BK55" s="223">
        <f t="shared" si="64"/>
        <v>0</v>
      </c>
      <c r="BL55" s="527"/>
      <c r="BM55" s="223">
        <f t="shared" si="65"/>
        <v>0</v>
      </c>
      <c r="BN55" s="199"/>
      <c r="BO55" s="209">
        <f t="shared" si="66"/>
        <v>0</v>
      </c>
      <c r="BP55" s="209">
        <f t="shared" si="67"/>
        <v>0</v>
      </c>
      <c r="BQ55" s="209">
        <f t="shared" si="68"/>
        <v>0</v>
      </c>
      <c r="BR55" s="209">
        <f t="shared" si="69"/>
        <v>0</v>
      </c>
      <c r="BS55" s="209">
        <f t="shared" si="70"/>
        <v>0</v>
      </c>
      <c r="BT55" s="209">
        <f t="shared" si="71"/>
        <v>0</v>
      </c>
      <c r="BU55" s="209">
        <f t="shared" si="72"/>
        <v>0</v>
      </c>
      <c r="BV55" s="209">
        <f t="shared" si="73"/>
        <v>0</v>
      </c>
      <c r="BW55" s="628"/>
      <c r="BX55" s="177">
        <f t="shared" si="38"/>
        <v>0</v>
      </c>
      <c r="BY55" s="177">
        <f t="shared" si="39"/>
        <v>0</v>
      </c>
      <c r="BZ55" s="177">
        <f t="shared" si="40"/>
        <v>0</v>
      </c>
      <c r="CA55" s="628"/>
      <c r="CB55" s="209">
        <f t="shared" si="74"/>
        <v>0</v>
      </c>
      <c r="CC55" s="209"/>
    </row>
    <row r="56" spans="1:81" s="8" customFormat="1" ht="60" customHeight="1">
      <c r="A56" s="191" t="s">
        <v>9</v>
      </c>
      <c r="B56" s="65"/>
      <c r="C56" s="509" t="s">
        <v>428</v>
      </c>
      <c r="D56" s="182"/>
      <c r="E56" s="69" t="s">
        <v>368</v>
      </c>
      <c r="F56" s="487" t="s">
        <v>105</v>
      </c>
      <c r="G56" s="487" t="s">
        <v>69</v>
      </c>
      <c r="H56" s="276" t="s">
        <v>351</v>
      </c>
      <c r="I56" s="69">
        <v>1</v>
      </c>
      <c r="J56" s="69"/>
      <c r="K56" s="69" t="s">
        <v>220</v>
      </c>
      <c r="L56" s="478">
        <v>328.90000000000003</v>
      </c>
      <c r="M56" s="100"/>
      <c r="N56" s="100"/>
      <c r="O56" s="101"/>
      <c r="P56" s="101"/>
      <c r="Q56" s="101"/>
      <c r="R56" s="101"/>
      <c r="S56" s="195"/>
      <c r="T56" s="100"/>
      <c r="U56" s="101"/>
      <c r="V56" s="101"/>
      <c r="W56" s="101"/>
      <c r="X56" s="101"/>
      <c r="Y56" s="101"/>
      <c r="Z56" s="195"/>
      <c r="AA56" s="698"/>
      <c r="AB56" s="101"/>
      <c r="AC56" s="101"/>
      <c r="AD56" s="101"/>
      <c r="AE56" s="470">
        <f t="shared" si="34"/>
        <v>0</v>
      </c>
      <c r="AF56" s="8" t="str">
        <f t="shared" si="41"/>
        <v>No</v>
      </c>
      <c r="AG56" s="197" t="str">
        <f t="shared" si="42"/>
        <v>Yes</v>
      </c>
      <c r="AI56" s="706">
        <v>1</v>
      </c>
      <c r="AJ56" s="705">
        <f t="shared" si="43"/>
        <v>0</v>
      </c>
      <c r="AL56" s="532">
        <v>6.9109999999999996</v>
      </c>
      <c r="AM56" s="303">
        <f t="shared" si="44"/>
        <v>0</v>
      </c>
      <c r="AN56" s="185">
        <f t="shared" si="45"/>
        <v>0</v>
      </c>
      <c r="AO56" s="185">
        <f t="shared" si="46"/>
        <v>0</v>
      </c>
      <c r="AP56" s="185">
        <f t="shared" si="47"/>
        <v>0</v>
      </c>
      <c r="AQ56" s="185">
        <f t="shared" si="48"/>
        <v>0</v>
      </c>
      <c r="AR56" s="185">
        <f t="shared" si="49"/>
        <v>0</v>
      </c>
      <c r="AS56" s="185">
        <f t="shared" si="50"/>
        <v>0</v>
      </c>
      <c r="AT56" s="185">
        <f t="shared" si="51"/>
        <v>0</v>
      </c>
      <c r="AU56" s="185">
        <f t="shared" si="52"/>
        <v>0</v>
      </c>
      <c r="AV56" s="185">
        <f t="shared" si="53"/>
        <v>0</v>
      </c>
      <c r="AW56" s="185">
        <f t="shared" si="54"/>
        <v>0</v>
      </c>
      <c r="AX56" s="185">
        <f t="shared" si="55"/>
        <v>0</v>
      </c>
      <c r="AY56" s="185">
        <f t="shared" si="56"/>
        <v>0</v>
      </c>
      <c r="AZ56" s="185">
        <f t="shared" si="57"/>
        <v>0</v>
      </c>
      <c r="BA56" s="185">
        <f t="shared" si="58"/>
        <v>0</v>
      </c>
      <c r="BB56" s="185">
        <f t="shared" si="59"/>
        <v>0</v>
      </c>
      <c r="BC56" s="185">
        <f t="shared" si="60"/>
        <v>0</v>
      </c>
      <c r="BD56" s="185">
        <f t="shared" si="61"/>
        <v>0</v>
      </c>
      <c r="BE56" s="185">
        <f t="shared" si="62"/>
        <v>0</v>
      </c>
      <c r="BF56" s="526">
        <v>1.5</v>
      </c>
      <c r="BG56" s="223">
        <f t="shared" si="37"/>
        <v>0</v>
      </c>
      <c r="BH56" s="527">
        <v>8</v>
      </c>
      <c r="BI56" s="223">
        <f t="shared" si="63"/>
        <v>0</v>
      </c>
      <c r="BJ56" s="527"/>
      <c r="BK56" s="223">
        <f t="shared" si="64"/>
        <v>0</v>
      </c>
      <c r="BL56" s="527"/>
      <c r="BM56" s="223">
        <f t="shared" si="65"/>
        <v>0</v>
      </c>
      <c r="BN56" s="199"/>
      <c r="BO56" s="209">
        <f t="shared" si="66"/>
        <v>0</v>
      </c>
      <c r="BP56" s="209">
        <f t="shared" si="67"/>
        <v>0</v>
      </c>
      <c r="BQ56" s="209">
        <f t="shared" si="68"/>
        <v>0</v>
      </c>
      <c r="BR56" s="209">
        <f t="shared" si="69"/>
        <v>0</v>
      </c>
      <c r="BS56" s="209">
        <f t="shared" si="70"/>
        <v>0</v>
      </c>
      <c r="BT56" s="209">
        <f t="shared" si="71"/>
        <v>0</v>
      </c>
      <c r="BU56" s="209">
        <f t="shared" si="72"/>
        <v>0</v>
      </c>
      <c r="BV56" s="209">
        <f t="shared" si="73"/>
        <v>0</v>
      </c>
      <c r="BW56" s="628"/>
      <c r="BX56" s="177">
        <f t="shared" si="38"/>
        <v>0</v>
      </c>
      <c r="BY56" s="177">
        <f t="shared" si="39"/>
        <v>0</v>
      </c>
      <c r="BZ56" s="177">
        <f t="shared" si="40"/>
        <v>0</v>
      </c>
      <c r="CA56" s="628"/>
      <c r="CB56" s="209">
        <f t="shared" si="74"/>
        <v>0</v>
      </c>
      <c r="CC56" s="209"/>
    </row>
    <row r="57" spans="1:81" s="8" customFormat="1" ht="60" customHeight="1">
      <c r="A57" s="205" t="s">
        <v>9</v>
      </c>
      <c r="B57" s="233"/>
      <c r="C57" s="510" t="s">
        <v>429</v>
      </c>
      <c r="D57" s="515" t="s">
        <v>270</v>
      </c>
      <c r="E57" s="501" t="s">
        <v>368</v>
      </c>
      <c r="F57" s="499" t="s">
        <v>105</v>
      </c>
      <c r="G57" s="499" t="s">
        <v>69</v>
      </c>
      <c r="H57" s="500" t="s">
        <v>351</v>
      </c>
      <c r="I57" s="501">
        <v>1</v>
      </c>
      <c r="J57" s="501"/>
      <c r="K57" s="501" t="s">
        <v>220</v>
      </c>
      <c r="L57" s="293">
        <v>328.90000000000003</v>
      </c>
      <c r="M57" s="235"/>
      <c r="N57" s="236"/>
      <c r="O57" s="237"/>
      <c r="P57" s="236"/>
      <c r="Q57" s="237"/>
      <c r="R57" s="236"/>
      <c r="S57" s="237"/>
      <c r="T57" s="236"/>
      <c r="U57" s="236"/>
      <c r="V57" s="237"/>
      <c r="W57" s="236"/>
      <c r="X57" s="237"/>
      <c r="Y57" s="236"/>
      <c r="Z57" s="237"/>
      <c r="AA57" s="700"/>
      <c r="AB57" s="238"/>
      <c r="AC57" s="238"/>
      <c r="AD57" s="238"/>
      <c r="AE57" s="502">
        <f t="shared" si="34"/>
        <v>0</v>
      </c>
      <c r="AF57" s="25" t="str">
        <f t="shared" si="41"/>
        <v>No</v>
      </c>
      <c r="AG57" s="239" t="str">
        <f t="shared" si="42"/>
        <v>Yes</v>
      </c>
      <c r="AI57" s="706">
        <v>1</v>
      </c>
      <c r="AJ57" s="705">
        <f t="shared" si="43"/>
        <v>0</v>
      </c>
      <c r="AL57" s="532">
        <v>6.9109999999999996</v>
      </c>
      <c r="AM57" s="303">
        <f t="shared" si="44"/>
        <v>0</v>
      </c>
      <c r="AN57" s="185">
        <f t="shared" si="45"/>
        <v>0</v>
      </c>
      <c r="AO57" s="185">
        <f t="shared" si="46"/>
        <v>0</v>
      </c>
      <c r="AP57" s="185">
        <f t="shared" si="47"/>
        <v>0</v>
      </c>
      <c r="AQ57" s="185">
        <f t="shared" si="48"/>
        <v>0</v>
      </c>
      <c r="AR57" s="185">
        <f t="shared" si="49"/>
        <v>0</v>
      </c>
      <c r="AS57" s="185">
        <f t="shared" si="50"/>
        <v>0</v>
      </c>
      <c r="AT57" s="185">
        <f t="shared" si="51"/>
        <v>0</v>
      </c>
      <c r="AU57" s="185">
        <f t="shared" si="52"/>
        <v>0</v>
      </c>
      <c r="AV57" s="185">
        <f t="shared" si="53"/>
        <v>0</v>
      </c>
      <c r="AW57" s="185">
        <f t="shared" si="54"/>
        <v>0</v>
      </c>
      <c r="AX57" s="185">
        <f t="shared" si="55"/>
        <v>0</v>
      </c>
      <c r="AY57" s="185">
        <f t="shared" si="56"/>
        <v>0</v>
      </c>
      <c r="AZ57" s="185">
        <f t="shared" si="57"/>
        <v>0</v>
      </c>
      <c r="BA57" s="185">
        <f t="shared" si="58"/>
        <v>0</v>
      </c>
      <c r="BB57" s="185">
        <f t="shared" si="59"/>
        <v>0</v>
      </c>
      <c r="BC57" s="185">
        <f t="shared" si="60"/>
        <v>0</v>
      </c>
      <c r="BD57" s="185">
        <f t="shared" si="61"/>
        <v>0</v>
      </c>
      <c r="BE57" s="185">
        <f t="shared" si="62"/>
        <v>0</v>
      </c>
      <c r="BF57" s="526">
        <v>1.5</v>
      </c>
      <c r="BG57" s="223">
        <f t="shared" si="37"/>
        <v>0</v>
      </c>
      <c r="BH57" s="527">
        <v>8</v>
      </c>
      <c r="BI57" s="223">
        <f t="shared" si="63"/>
        <v>0</v>
      </c>
      <c r="BJ57" s="527"/>
      <c r="BK57" s="223">
        <f t="shared" si="64"/>
        <v>0</v>
      </c>
      <c r="BL57" s="527"/>
      <c r="BM57" s="223">
        <f t="shared" si="65"/>
        <v>0</v>
      </c>
      <c r="BN57" s="199"/>
      <c r="BO57" s="209">
        <f t="shared" si="66"/>
        <v>0</v>
      </c>
      <c r="BP57" s="209">
        <f t="shared" si="67"/>
        <v>0</v>
      </c>
      <c r="BQ57" s="209">
        <f t="shared" si="68"/>
        <v>0</v>
      </c>
      <c r="BR57" s="209">
        <f t="shared" si="69"/>
        <v>0</v>
      </c>
      <c r="BS57" s="209">
        <f t="shared" si="70"/>
        <v>0</v>
      </c>
      <c r="BT57" s="209">
        <f t="shared" si="71"/>
        <v>0</v>
      </c>
      <c r="BU57" s="209">
        <f t="shared" si="72"/>
        <v>0</v>
      </c>
      <c r="BV57" s="209">
        <f t="shared" si="73"/>
        <v>0</v>
      </c>
      <c r="BW57" s="628"/>
      <c r="BX57" s="177">
        <f t="shared" si="38"/>
        <v>0</v>
      </c>
      <c r="BY57" s="177">
        <f t="shared" si="39"/>
        <v>0</v>
      </c>
      <c r="BZ57" s="177">
        <f t="shared" si="40"/>
        <v>0</v>
      </c>
      <c r="CA57" s="628"/>
      <c r="CB57" s="209">
        <f t="shared" si="74"/>
        <v>0</v>
      </c>
      <c r="CC57" s="209"/>
    </row>
    <row r="58" spans="1:81" s="8" customFormat="1" ht="60" customHeight="1">
      <c r="A58" s="191" t="s">
        <v>9</v>
      </c>
      <c r="B58" s="65"/>
      <c r="C58" s="511" t="s">
        <v>430</v>
      </c>
      <c r="D58" s="201"/>
      <c r="E58" s="517" t="s">
        <v>369</v>
      </c>
      <c r="F58" s="488" t="s">
        <v>105</v>
      </c>
      <c r="G58" s="488" t="s">
        <v>29</v>
      </c>
      <c r="H58" s="274" t="s">
        <v>352</v>
      </c>
      <c r="I58" s="494">
        <v>1</v>
      </c>
      <c r="J58" s="494"/>
      <c r="K58" s="494" t="s">
        <v>220</v>
      </c>
      <c r="L58" s="429">
        <v>247.50000000000003</v>
      </c>
      <c r="M58" s="116"/>
      <c r="N58" s="102"/>
      <c r="O58" s="204"/>
      <c r="P58" s="102"/>
      <c r="Q58" s="204"/>
      <c r="R58" s="102"/>
      <c r="S58" s="204"/>
      <c r="T58" s="102"/>
      <c r="U58" s="102"/>
      <c r="V58" s="204"/>
      <c r="W58" s="102"/>
      <c r="X58" s="204"/>
      <c r="Y58" s="102"/>
      <c r="Z58" s="204"/>
      <c r="AA58" s="697"/>
      <c r="AB58" s="103"/>
      <c r="AC58" s="103"/>
      <c r="AD58" s="103"/>
      <c r="AE58" s="367">
        <f t="shared" si="34"/>
        <v>0</v>
      </c>
      <c r="AF58" s="201" t="str">
        <f t="shared" si="41"/>
        <v>No</v>
      </c>
      <c r="AG58" s="119" t="str">
        <f t="shared" si="42"/>
        <v>Yes</v>
      </c>
      <c r="AI58" s="706">
        <v>1</v>
      </c>
      <c r="AJ58" s="705">
        <f t="shared" si="43"/>
        <v>0</v>
      </c>
      <c r="AL58" s="532">
        <v>2.746</v>
      </c>
      <c r="AM58" s="303">
        <f t="shared" si="44"/>
        <v>0</v>
      </c>
      <c r="AN58" s="185">
        <f t="shared" si="45"/>
        <v>0</v>
      </c>
      <c r="AO58" s="185">
        <f t="shared" si="46"/>
        <v>0</v>
      </c>
      <c r="AP58" s="185">
        <f t="shared" si="47"/>
        <v>0</v>
      </c>
      <c r="AQ58" s="185">
        <f t="shared" si="48"/>
        <v>0</v>
      </c>
      <c r="AR58" s="185">
        <f t="shared" si="49"/>
        <v>0</v>
      </c>
      <c r="AS58" s="185">
        <f t="shared" si="50"/>
        <v>0</v>
      </c>
      <c r="AT58" s="185">
        <f t="shared" si="51"/>
        <v>0</v>
      </c>
      <c r="AU58" s="185">
        <f t="shared" si="52"/>
        <v>0</v>
      </c>
      <c r="AV58" s="185">
        <f t="shared" si="53"/>
        <v>0</v>
      </c>
      <c r="AW58" s="185">
        <f t="shared" si="54"/>
        <v>0</v>
      </c>
      <c r="AX58" s="185">
        <f t="shared" si="55"/>
        <v>0</v>
      </c>
      <c r="AY58" s="185">
        <f t="shared" si="56"/>
        <v>0</v>
      </c>
      <c r="AZ58" s="185">
        <f t="shared" si="57"/>
        <v>0</v>
      </c>
      <c r="BA58" s="185">
        <f t="shared" si="58"/>
        <v>0</v>
      </c>
      <c r="BB58" s="185">
        <f t="shared" si="59"/>
        <v>0</v>
      </c>
      <c r="BC58" s="185">
        <f t="shared" si="60"/>
        <v>0</v>
      </c>
      <c r="BD58" s="185">
        <f t="shared" si="61"/>
        <v>0</v>
      </c>
      <c r="BE58" s="185">
        <f t="shared" si="62"/>
        <v>0</v>
      </c>
      <c r="BF58" s="526">
        <v>1.5</v>
      </c>
      <c r="BG58" s="223">
        <f t="shared" si="37"/>
        <v>0</v>
      </c>
      <c r="BH58" s="527">
        <v>5</v>
      </c>
      <c r="BI58" s="223">
        <f t="shared" si="63"/>
        <v>0</v>
      </c>
      <c r="BJ58" s="527"/>
      <c r="BK58" s="223">
        <f t="shared" si="64"/>
        <v>0</v>
      </c>
      <c r="BL58" s="527"/>
      <c r="BM58" s="223">
        <f t="shared" si="65"/>
        <v>0</v>
      </c>
      <c r="BN58" s="199"/>
      <c r="BO58" s="209">
        <f t="shared" si="66"/>
        <v>0</v>
      </c>
      <c r="BP58" s="209">
        <f t="shared" si="67"/>
        <v>0</v>
      </c>
      <c r="BQ58" s="209">
        <f t="shared" si="68"/>
        <v>0</v>
      </c>
      <c r="BR58" s="209">
        <f t="shared" si="69"/>
        <v>0</v>
      </c>
      <c r="BS58" s="209">
        <f t="shared" si="70"/>
        <v>0</v>
      </c>
      <c r="BT58" s="209">
        <f t="shared" si="71"/>
        <v>0</v>
      </c>
      <c r="BU58" s="209">
        <f t="shared" si="72"/>
        <v>0</v>
      </c>
      <c r="BV58" s="209">
        <f t="shared" si="73"/>
        <v>0</v>
      </c>
      <c r="BW58" s="628"/>
      <c r="BX58" s="177">
        <f t="shared" si="38"/>
        <v>0</v>
      </c>
      <c r="BY58" s="177">
        <f t="shared" si="39"/>
        <v>0</v>
      </c>
      <c r="BZ58" s="177">
        <f t="shared" si="40"/>
        <v>0</v>
      </c>
      <c r="CA58" s="628"/>
      <c r="CB58" s="209">
        <f t="shared" si="74"/>
        <v>0</v>
      </c>
      <c r="CC58" s="209"/>
    </row>
    <row r="59" spans="1:81" s="8" customFormat="1" ht="60" customHeight="1">
      <c r="A59" s="230" t="s">
        <v>9</v>
      </c>
      <c r="C59" s="511" t="s">
        <v>431</v>
      </c>
      <c r="D59" s="428" t="s">
        <v>270</v>
      </c>
      <c r="E59" s="517" t="s">
        <v>369</v>
      </c>
      <c r="F59" s="488" t="s">
        <v>105</v>
      </c>
      <c r="G59" s="488" t="s">
        <v>29</v>
      </c>
      <c r="H59" s="274" t="s">
        <v>352</v>
      </c>
      <c r="I59" s="494">
        <v>1</v>
      </c>
      <c r="J59" s="494"/>
      <c r="K59" s="494" t="s">
        <v>220</v>
      </c>
      <c r="L59" s="272">
        <v>247.50000000000003</v>
      </c>
      <c r="M59" s="116"/>
      <c r="N59" s="102"/>
      <c r="O59" s="204"/>
      <c r="P59" s="102"/>
      <c r="Q59" s="204"/>
      <c r="R59" s="102"/>
      <c r="S59" s="204"/>
      <c r="T59" s="102"/>
      <c r="U59" s="102"/>
      <c r="V59" s="204"/>
      <c r="W59" s="102"/>
      <c r="X59" s="204"/>
      <c r="Y59" s="102"/>
      <c r="Z59" s="204"/>
      <c r="AA59" s="697"/>
      <c r="AB59" s="103"/>
      <c r="AC59" s="103"/>
      <c r="AD59" s="103"/>
      <c r="AE59" s="367">
        <f t="shared" si="34"/>
        <v>0</v>
      </c>
      <c r="AF59" s="201" t="str">
        <f t="shared" si="41"/>
        <v>No</v>
      </c>
      <c r="AG59" s="119" t="str">
        <f t="shared" si="42"/>
        <v>Yes</v>
      </c>
      <c r="AI59" s="706">
        <v>1</v>
      </c>
      <c r="AJ59" s="705">
        <f t="shared" si="43"/>
        <v>0</v>
      </c>
      <c r="AL59" s="533">
        <v>2.746</v>
      </c>
      <c r="AM59" s="303">
        <f t="shared" si="44"/>
        <v>0</v>
      </c>
      <c r="AN59" s="185">
        <f t="shared" si="45"/>
        <v>0</v>
      </c>
      <c r="AO59" s="185">
        <f t="shared" si="46"/>
        <v>0</v>
      </c>
      <c r="AP59" s="185">
        <f t="shared" si="47"/>
        <v>0</v>
      </c>
      <c r="AQ59" s="185">
        <f t="shared" si="48"/>
        <v>0</v>
      </c>
      <c r="AR59" s="185">
        <f t="shared" si="49"/>
        <v>0</v>
      </c>
      <c r="AS59" s="185">
        <f t="shared" si="50"/>
        <v>0</v>
      </c>
      <c r="AT59" s="185">
        <f t="shared" si="51"/>
        <v>0</v>
      </c>
      <c r="AU59" s="185">
        <f t="shared" si="52"/>
        <v>0</v>
      </c>
      <c r="AV59" s="185">
        <f t="shared" si="53"/>
        <v>0</v>
      </c>
      <c r="AW59" s="185">
        <f t="shared" si="54"/>
        <v>0</v>
      </c>
      <c r="AX59" s="185">
        <f t="shared" si="55"/>
        <v>0</v>
      </c>
      <c r="AY59" s="185">
        <f t="shared" si="56"/>
        <v>0</v>
      </c>
      <c r="AZ59" s="185">
        <f t="shared" si="57"/>
        <v>0</v>
      </c>
      <c r="BA59" s="185">
        <f t="shared" si="58"/>
        <v>0</v>
      </c>
      <c r="BB59" s="185">
        <f t="shared" si="59"/>
        <v>0</v>
      </c>
      <c r="BC59" s="185">
        <f t="shared" si="60"/>
        <v>0</v>
      </c>
      <c r="BD59" s="185">
        <f t="shared" si="61"/>
        <v>0</v>
      </c>
      <c r="BE59" s="185">
        <f t="shared" si="62"/>
        <v>0</v>
      </c>
      <c r="BF59" s="526">
        <v>2</v>
      </c>
      <c r="BG59" s="223">
        <f t="shared" si="37"/>
        <v>0</v>
      </c>
      <c r="BH59" s="527">
        <v>5</v>
      </c>
      <c r="BI59" s="223">
        <f t="shared" si="63"/>
        <v>0</v>
      </c>
      <c r="BJ59" s="527"/>
      <c r="BK59" s="223">
        <f t="shared" si="64"/>
        <v>0</v>
      </c>
      <c r="BL59" s="527"/>
      <c r="BM59" s="223">
        <f t="shared" si="65"/>
        <v>0</v>
      </c>
      <c r="BN59" s="199"/>
      <c r="BO59" s="209">
        <f t="shared" si="66"/>
        <v>0</v>
      </c>
      <c r="BP59" s="209">
        <f t="shared" si="67"/>
        <v>0</v>
      </c>
      <c r="BQ59" s="209">
        <f t="shared" si="68"/>
        <v>0</v>
      </c>
      <c r="BR59" s="209">
        <f t="shared" si="69"/>
        <v>0</v>
      </c>
      <c r="BS59" s="209">
        <f t="shared" si="70"/>
        <v>0</v>
      </c>
      <c r="BT59" s="209">
        <f t="shared" si="71"/>
        <v>0</v>
      </c>
      <c r="BU59" s="209">
        <f t="shared" si="72"/>
        <v>0</v>
      </c>
      <c r="BV59" s="209">
        <f t="shared" si="73"/>
        <v>0</v>
      </c>
      <c r="BW59" s="628"/>
      <c r="BX59" s="177">
        <f t="shared" si="38"/>
        <v>0</v>
      </c>
      <c r="BY59" s="177">
        <f t="shared" si="39"/>
        <v>0</v>
      </c>
      <c r="BZ59" s="177">
        <f t="shared" si="40"/>
        <v>0</v>
      </c>
      <c r="CA59" s="628"/>
      <c r="CB59" s="209">
        <f t="shared" si="74"/>
        <v>0</v>
      </c>
      <c r="CC59" s="209"/>
    </row>
    <row r="60" spans="1:81" s="8" customFormat="1" ht="60" customHeight="1">
      <c r="A60" s="230" t="s">
        <v>9</v>
      </c>
      <c r="B60" s="65"/>
      <c r="C60" s="509" t="s">
        <v>432</v>
      </c>
      <c r="D60" s="182"/>
      <c r="E60" s="69" t="s">
        <v>370</v>
      </c>
      <c r="F60" s="487" t="s">
        <v>105</v>
      </c>
      <c r="G60" s="487" t="s">
        <v>29</v>
      </c>
      <c r="H60" s="276" t="s">
        <v>353</v>
      </c>
      <c r="I60" s="69">
        <v>1</v>
      </c>
      <c r="J60" s="69"/>
      <c r="K60" s="69" t="s">
        <v>220</v>
      </c>
      <c r="L60" s="288">
        <v>280.5</v>
      </c>
      <c r="M60" s="120"/>
      <c r="N60" s="100"/>
      <c r="O60" s="195"/>
      <c r="P60" s="100"/>
      <c r="Q60" s="195"/>
      <c r="R60" s="100"/>
      <c r="S60" s="195"/>
      <c r="T60" s="100"/>
      <c r="U60" s="100"/>
      <c r="V60" s="195"/>
      <c r="W60" s="100"/>
      <c r="X60" s="195"/>
      <c r="Y60" s="100"/>
      <c r="Z60" s="195"/>
      <c r="AA60" s="698"/>
      <c r="AB60" s="101"/>
      <c r="AC60" s="101"/>
      <c r="AD60" s="101"/>
      <c r="AE60" s="470">
        <f t="shared" si="34"/>
        <v>0</v>
      </c>
      <c r="AF60" s="8" t="str">
        <f t="shared" si="41"/>
        <v>No</v>
      </c>
      <c r="AG60" s="197" t="str">
        <f t="shared" si="42"/>
        <v>Yes</v>
      </c>
      <c r="AI60" s="706">
        <v>1</v>
      </c>
      <c r="AJ60" s="705">
        <f t="shared" si="43"/>
        <v>0</v>
      </c>
      <c r="AL60" s="532">
        <v>4.16</v>
      </c>
      <c r="AM60" s="303">
        <f t="shared" si="44"/>
        <v>0</v>
      </c>
      <c r="AN60" s="185">
        <f t="shared" si="45"/>
        <v>0</v>
      </c>
      <c r="AO60" s="185">
        <f t="shared" si="46"/>
        <v>0</v>
      </c>
      <c r="AP60" s="185">
        <f t="shared" si="47"/>
        <v>0</v>
      </c>
      <c r="AQ60" s="185">
        <f t="shared" si="48"/>
        <v>0</v>
      </c>
      <c r="AR60" s="185">
        <f t="shared" si="49"/>
        <v>0</v>
      </c>
      <c r="AS60" s="185">
        <f t="shared" si="50"/>
        <v>0</v>
      </c>
      <c r="AT60" s="185">
        <f t="shared" si="51"/>
        <v>0</v>
      </c>
      <c r="AU60" s="185">
        <f t="shared" si="52"/>
        <v>0</v>
      </c>
      <c r="AV60" s="185">
        <f t="shared" si="53"/>
        <v>0</v>
      </c>
      <c r="AW60" s="185">
        <f t="shared" si="54"/>
        <v>0</v>
      </c>
      <c r="AX60" s="185">
        <f t="shared" si="55"/>
        <v>0</v>
      </c>
      <c r="AY60" s="185">
        <f t="shared" si="56"/>
        <v>0</v>
      </c>
      <c r="AZ60" s="185">
        <f t="shared" si="57"/>
        <v>0</v>
      </c>
      <c r="BA60" s="185">
        <f t="shared" si="58"/>
        <v>0</v>
      </c>
      <c r="BB60" s="185">
        <f t="shared" si="59"/>
        <v>0</v>
      </c>
      <c r="BC60" s="185">
        <f t="shared" si="60"/>
        <v>0</v>
      </c>
      <c r="BD60" s="185">
        <f t="shared" si="61"/>
        <v>0</v>
      </c>
      <c r="BE60" s="185">
        <f t="shared" si="62"/>
        <v>0</v>
      </c>
      <c r="BF60" s="526">
        <v>1</v>
      </c>
      <c r="BG60" s="223">
        <f t="shared" si="37"/>
        <v>0</v>
      </c>
      <c r="BH60" s="527">
        <v>6</v>
      </c>
      <c r="BI60" s="223">
        <f t="shared" si="63"/>
        <v>0</v>
      </c>
      <c r="BJ60" s="527"/>
      <c r="BK60" s="223">
        <f t="shared" si="64"/>
        <v>0</v>
      </c>
      <c r="BL60" s="527"/>
      <c r="BM60" s="223">
        <f t="shared" si="65"/>
        <v>0</v>
      </c>
      <c r="BN60" s="199"/>
      <c r="BO60" s="209">
        <f t="shared" si="66"/>
        <v>0</v>
      </c>
      <c r="BP60" s="209">
        <f t="shared" si="67"/>
        <v>0</v>
      </c>
      <c r="BQ60" s="209">
        <f t="shared" si="68"/>
        <v>0</v>
      </c>
      <c r="BR60" s="209">
        <f t="shared" si="69"/>
        <v>0</v>
      </c>
      <c r="BS60" s="209">
        <f t="shared" si="70"/>
        <v>0</v>
      </c>
      <c r="BT60" s="209">
        <f t="shared" si="71"/>
        <v>0</v>
      </c>
      <c r="BU60" s="209">
        <f t="shared" si="72"/>
        <v>0</v>
      </c>
      <c r="BV60" s="209">
        <f t="shared" si="73"/>
        <v>0</v>
      </c>
      <c r="BW60" s="628"/>
      <c r="BX60" s="177">
        <f t="shared" si="38"/>
        <v>0</v>
      </c>
      <c r="BY60" s="177">
        <f t="shared" si="39"/>
        <v>0</v>
      </c>
      <c r="BZ60" s="177">
        <f t="shared" si="40"/>
        <v>0</v>
      </c>
      <c r="CA60" s="628"/>
      <c r="CB60" s="209">
        <f t="shared" si="74"/>
        <v>0</v>
      </c>
      <c r="CC60" s="209"/>
    </row>
    <row r="61" spans="1:81" s="8" customFormat="1" ht="60" customHeight="1">
      <c r="A61" s="191" t="s">
        <v>9</v>
      </c>
      <c r="B61" s="65"/>
      <c r="C61" s="509" t="s">
        <v>433</v>
      </c>
      <c r="D61" s="471" t="s">
        <v>270</v>
      </c>
      <c r="E61" s="69" t="s">
        <v>370</v>
      </c>
      <c r="F61" s="487" t="s">
        <v>105</v>
      </c>
      <c r="G61" s="487" t="s">
        <v>29</v>
      </c>
      <c r="H61" s="276" t="s">
        <v>353</v>
      </c>
      <c r="I61" s="69">
        <v>1</v>
      </c>
      <c r="J61" s="69"/>
      <c r="K61" s="69" t="s">
        <v>220</v>
      </c>
      <c r="L61" s="288">
        <v>280.5</v>
      </c>
      <c r="M61" s="120"/>
      <c r="N61" s="100"/>
      <c r="O61" s="195"/>
      <c r="P61" s="100"/>
      <c r="Q61" s="195"/>
      <c r="R61" s="100"/>
      <c r="S61" s="195"/>
      <c r="T61" s="100"/>
      <c r="U61" s="100"/>
      <c r="V61" s="195"/>
      <c r="W61" s="100"/>
      <c r="X61" s="195"/>
      <c r="Y61" s="100"/>
      <c r="Z61" s="195"/>
      <c r="AA61" s="698"/>
      <c r="AB61" s="101"/>
      <c r="AC61" s="101"/>
      <c r="AD61" s="101"/>
      <c r="AE61" s="470">
        <f t="shared" si="34"/>
        <v>0</v>
      </c>
      <c r="AF61" s="8" t="str">
        <f t="shared" si="41"/>
        <v>No</v>
      </c>
      <c r="AG61" s="197" t="str">
        <f t="shared" si="42"/>
        <v>Yes</v>
      </c>
      <c r="AI61" s="706">
        <v>1</v>
      </c>
      <c r="AJ61" s="705">
        <f t="shared" si="43"/>
        <v>0</v>
      </c>
      <c r="AL61" s="532">
        <v>4.16</v>
      </c>
      <c r="AM61" s="303">
        <f t="shared" si="44"/>
        <v>0</v>
      </c>
      <c r="AN61" s="185">
        <f t="shared" si="45"/>
        <v>0</v>
      </c>
      <c r="AO61" s="185">
        <f t="shared" si="46"/>
        <v>0</v>
      </c>
      <c r="AP61" s="185">
        <f t="shared" si="47"/>
        <v>0</v>
      </c>
      <c r="AQ61" s="185">
        <f t="shared" si="48"/>
        <v>0</v>
      </c>
      <c r="AR61" s="185">
        <f t="shared" si="49"/>
        <v>0</v>
      </c>
      <c r="AS61" s="185">
        <f t="shared" si="50"/>
        <v>0</v>
      </c>
      <c r="AT61" s="185">
        <f t="shared" si="51"/>
        <v>0</v>
      </c>
      <c r="AU61" s="185">
        <f t="shared" si="52"/>
        <v>0</v>
      </c>
      <c r="AV61" s="185">
        <f t="shared" si="53"/>
        <v>0</v>
      </c>
      <c r="AW61" s="185">
        <f t="shared" si="54"/>
        <v>0</v>
      </c>
      <c r="AX61" s="185">
        <f t="shared" si="55"/>
        <v>0</v>
      </c>
      <c r="AY61" s="185">
        <f t="shared" si="56"/>
        <v>0</v>
      </c>
      <c r="AZ61" s="185">
        <f t="shared" si="57"/>
        <v>0</v>
      </c>
      <c r="BA61" s="185">
        <f t="shared" si="58"/>
        <v>0</v>
      </c>
      <c r="BB61" s="185">
        <f t="shared" si="59"/>
        <v>0</v>
      </c>
      <c r="BC61" s="185">
        <f t="shared" si="60"/>
        <v>0</v>
      </c>
      <c r="BD61" s="185">
        <f t="shared" si="61"/>
        <v>0</v>
      </c>
      <c r="BE61" s="185">
        <f t="shared" si="62"/>
        <v>0</v>
      </c>
      <c r="BF61" s="526">
        <v>1.5</v>
      </c>
      <c r="BG61" s="223">
        <f t="shared" si="37"/>
        <v>0</v>
      </c>
      <c r="BH61" s="527">
        <v>6</v>
      </c>
      <c r="BI61" s="223">
        <f t="shared" si="63"/>
        <v>0</v>
      </c>
      <c r="BJ61" s="527"/>
      <c r="BK61" s="223">
        <f t="shared" si="64"/>
        <v>0</v>
      </c>
      <c r="BL61" s="527"/>
      <c r="BM61" s="223">
        <f t="shared" si="65"/>
        <v>0</v>
      </c>
      <c r="BN61" s="199"/>
      <c r="BO61" s="209">
        <f t="shared" si="66"/>
        <v>0</v>
      </c>
      <c r="BP61" s="209">
        <f t="shared" si="67"/>
        <v>0</v>
      </c>
      <c r="BQ61" s="209">
        <f t="shared" si="68"/>
        <v>0</v>
      </c>
      <c r="BR61" s="209">
        <f t="shared" si="69"/>
        <v>0</v>
      </c>
      <c r="BS61" s="209">
        <f t="shared" si="70"/>
        <v>0</v>
      </c>
      <c r="BT61" s="209">
        <f t="shared" si="71"/>
        <v>0</v>
      </c>
      <c r="BU61" s="209">
        <f t="shared" si="72"/>
        <v>0</v>
      </c>
      <c r="BV61" s="209">
        <f t="shared" si="73"/>
        <v>0</v>
      </c>
      <c r="BW61" s="628"/>
      <c r="BX61" s="177">
        <f t="shared" si="38"/>
        <v>0</v>
      </c>
      <c r="BY61" s="177">
        <f t="shared" si="39"/>
        <v>0</v>
      </c>
      <c r="BZ61" s="177">
        <f t="shared" si="40"/>
        <v>0</v>
      </c>
      <c r="CA61" s="628"/>
      <c r="CB61" s="209">
        <f t="shared" si="74"/>
        <v>0</v>
      </c>
      <c r="CC61" s="209"/>
    </row>
    <row r="62" spans="1:81" s="8" customFormat="1" ht="60" customHeight="1">
      <c r="A62" s="191" t="s">
        <v>9</v>
      </c>
      <c r="B62" s="65"/>
      <c r="C62" s="511" t="s">
        <v>434</v>
      </c>
      <c r="D62" s="229"/>
      <c r="E62" s="517" t="s">
        <v>522</v>
      </c>
      <c r="F62" s="488" t="s">
        <v>105</v>
      </c>
      <c r="G62" s="488" t="s">
        <v>69</v>
      </c>
      <c r="H62" s="274" t="s">
        <v>354</v>
      </c>
      <c r="I62" s="494">
        <v>1</v>
      </c>
      <c r="J62" s="494"/>
      <c r="K62" s="494" t="s">
        <v>220</v>
      </c>
      <c r="L62" s="272">
        <v>396.00000000000006</v>
      </c>
      <c r="M62" s="116"/>
      <c r="N62" s="102"/>
      <c r="O62" s="204"/>
      <c r="P62" s="102"/>
      <c r="Q62" s="204"/>
      <c r="R62" s="102"/>
      <c r="S62" s="204"/>
      <c r="T62" s="102"/>
      <c r="U62" s="102"/>
      <c r="V62" s="204"/>
      <c r="W62" s="102"/>
      <c r="X62" s="204"/>
      <c r="Y62" s="102"/>
      <c r="Z62" s="204"/>
      <c r="AA62" s="697"/>
      <c r="AB62" s="103"/>
      <c r="AC62" s="103"/>
      <c r="AD62" s="103"/>
      <c r="AE62" s="367">
        <f t="shared" si="34"/>
        <v>0</v>
      </c>
      <c r="AF62" s="201" t="str">
        <f t="shared" si="41"/>
        <v>No</v>
      </c>
      <c r="AG62" s="119" t="str">
        <f t="shared" si="42"/>
        <v>Yes</v>
      </c>
      <c r="AI62" s="706">
        <v>1.5</v>
      </c>
      <c r="AJ62" s="705">
        <f t="shared" si="43"/>
        <v>0</v>
      </c>
      <c r="AL62" s="532">
        <v>10.53</v>
      </c>
      <c r="AM62" s="303">
        <f t="shared" si="44"/>
        <v>0</v>
      </c>
      <c r="AN62" s="185">
        <f t="shared" si="45"/>
        <v>0</v>
      </c>
      <c r="AO62" s="185">
        <f t="shared" si="46"/>
        <v>0</v>
      </c>
      <c r="AP62" s="185">
        <f t="shared" si="47"/>
        <v>0</v>
      </c>
      <c r="AQ62" s="185">
        <f t="shared" si="48"/>
        <v>0</v>
      </c>
      <c r="AR62" s="185">
        <f t="shared" si="49"/>
        <v>0</v>
      </c>
      <c r="AS62" s="185">
        <f t="shared" si="50"/>
        <v>0</v>
      </c>
      <c r="AT62" s="185">
        <f t="shared" si="51"/>
        <v>0</v>
      </c>
      <c r="AU62" s="185">
        <f t="shared" si="52"/>
        <v>0</v>
      </c>
      <c r="AV62" s="185">
        <f t="shared" si="53"/>
        <v>0</v>
      </c>
      <c r="AW62" s="185">
        <f t="shared" si="54"/>
        <v>0</v>
      </c>
      <c r="AX62" s="185">
        <f t="shared" si="55"/>
        <v>0</v>
      </c>
      <c r="AY62" s="185">
        <f t="shared" si="56"/>
        <v>0</v>
      </c>
      <c r="AZ62" s="185">
        <f t="shared" si="57"/>
        <v>0</v>
      </c>
      <c r="BA62" s="185">
        <f t="shared" si="58"/>
        <v>0</v>
      </c>
      <c r="BB62" s="185">
        <f t="shared" si="59"/>
        <v>0</v>
      </c>
      <c r="BC62" s="185">
        <f t="shared" si="60"/>
        <v>0</v>
      </c>
      <c r="BD62" s="185">
        <f t="shared" si="61"/>
        <v>0</v>
      </c>
      <c r="BE62" s="185">
        <f t="shared" si="62"/>
        <v>0</v>
      </c>
      <c r="BF62" s="526">
        <v>1</v>
      </c>
      <c r="BG62" s="223">
        <f t="shared" si="37"/>
        <v>0</v>
      </c>
      <c r="BH62" s="527">
        <v>8</v>
      </c>
      <c r="BI62" s="223">
        <f t="shared" si="63"/>
        <v>0</v>
      </c>
      <c r="BJ62" s="527"/>
      <c r="BK62" s="223">
        <f t="shared" si="64"/>
        <v>0</v>
      </c>
      <c r="BL62" s="527"/>
      <c r="BM62" s="223">
        <f t="shared" si="65"/>
        <v>0</v>
      </c>
      <c r="BN62" s="199"/>
      <c r="BO62" s="209">
        <f t="shared" si="66"/>
        <v>0</v>
      </c>
      <c r="BP62" s="209">
        <f t="shared" si="67"/>
        <v>0</v>
      </c>
      <c r="BQ62" s="209">
        <f t="shared" si="68"/>
        <v>0</v>
      </c>
      <c r="BR62" s="209">
        <f t="shared" si="69"/>
        <v>0</v>
      </c>
      <c r="BS62" s="209">
        <f t="shared" si="70"/>
        <v>0</v>
      </c>
      <c r="BT62" s="209">
        <f t="shared" si="71"/>
        <v>0</v>
      </c>
      <c r="BU62" s="209">
        <f t="shared" si="72"/>
        <v>0</v>
      </c>
      <c r="BV62" s="209">
        <f t="shared" si="73"/>
        <v>0</v>
      </c>
      <c r="BW62" s="628"/>
      <c r="BX62" s="177">
        <f t="shared" si="38"/>
        <v>0</v>
      </c>
      <c r="BY62" s="177">
        <f t="shared" si="39"/>
        <v>0</v>
      </c>
      <c r="BZ62" s="177">
        <f t="shared" si="40"/>
        <v>0</v>
      </c>
      <c r="CA62" s="628"/>
      <c r="CB62" s="209">
        <f t="shared" si="74"/>
        <v>0</v>
      </c>
      <c r="CC62" s="209"/>
    </row>
    <row r="63" spans="1:81" s="8" customFormat="1" ht="60" customHeight="1">
      <c r="A63" s="205" t="s">
        <v>9</v>
      </c>
      <c r="B63" s="233"/>
      <c r="C63" s="512" t="s">
        <v>435</v>
      </c>
      <c r="D63" s="675" t="s">
        <v>270</v>
      </c>
      <c r="E63" s="679" t="s">
        <v>522</v>
      </c>
      <c r="F63" s="490" t="s">
        <v>105</v>
      </c>
      <c r="G63" s="490" t="s">
        <v>69</v>
      </c>
      <c r="H63" s="483" t="s">
        <v>354</v>
      </c>
      <c r="I63" s="496">
        <v>1</v>
      </c>
      <c r="J63" s="496"/>
      <c r="K63" s="496" t="s">
        <v>220</v>
      </c>
      <c r="L63" s="484">
        <v>396.00000000000006</v>
      </c>
      <c r="M63" s="454"/>
      <c r="N63" s="452"/>
      <c r="O63" s="453"/>
      <c r="P63" s="452"/>
      <c r="Q63" s="453"/>
      <c r="R63" s="452"/>
      <c r="S63" s="453"/>
      <c r="T63" s="452"/>
      <c r="U63" s="452"/>
      <c r="V63" s="453"/>
      <c r="W63" s="452"/>
      <c r="X63" s="453"/>
      <c r="Y63" s="452"/>
      <c r="Z63" s="453"/>
      <c r="AA63" s="699"/>
      <c r="AB63" s="455"/>
      <c r="AC63" s="455"/>
      <c r="AD63" s="455"/>
      <c r="AE63" s="485">
        <f t="shared" si="34"/>
        <v>0</v>
      </c>
      <c r="AF63" s="449" t="str">
        <f t="shared" si="41"/>
        <v>No</v>
      </c>
      <c r="AG63" s="123" t="str">
        <f t="shared" si="42"/>
        <v>Yes</v>
      </c>
      <c r="AI63" s="706">
        <v>1.5</v>
      </c>
      <c r="AJ63" s="705">
        <f t="shared" si="43"/>
        <v>0</v>
      </c>
      <c r="AL63" s="532">
        <v>10.53</v>
      </c>
      <c r="AM63" s="303">
        <f t="shared" si="44"/>
        <v>0</v>
      </c>
      <c r="AN63" s="185">
        <f t="shared" si="45"/>
        <v>0</v>
      </c>
      <c r="AO63" s="185">
        <f t="shared" si="46"/>
        <v>0</v>
      </c>
      <c r="AP63" s="185">
        <f t="shared" si="47"/>
        <v>0</v>
      </c>
      <c r="AQ63" s="185">
        <f t="shared" si="48"/>
        <v>0</v>
      </c>
      <c r="AR63" s="185">
        <f t="shared" si="49"/>
        <v>0</v>
      </c>
      <c r="AS63" s="185">
        <f t="shared" si="50"/>
        <v>0</v>
      </c>
      <c r="AT63" s="185">
        <f t="shared" si="51"/>
        <v>0</v>
      </c>
      <c r="AU63" s="185">
        <f t="shared" si="52"/>
        <v>0</v>
      </c>
      <c r="AV63" s="185">
        <f t="shared" si="53"/>
        <v>0</v>
      </c>
      <c r="AW63" s="185">
        <f t="shared" si="54"/>
        <v>0</v>
      </c>
      <c r="AX63" s="185">
        <f t="shared" si="55"/>
        <v>0</v>
      </c>
      <c r="AY63" s="185">
        <f t="shared" si="56"/>
        <v>0</v>
      </c>
      <c r="AZ63" s="185">
        <f t="shared" si="57"/>
        <v>0</v>
      </c>
      <c r="BA63" s="185">
        <f t="shared" si="58"/>
        <v>0</v>
      </c>
      <c r="BB63" s="185">
        <f t="shared" si="59"/>
        <v>0</v>
      </c>
      <c r="BC63" s="185">
        <f t="shared" si="60"/>
        <v>0</v>
      </c>
      <c r="BD63" s="185">
        <f t="shared" si="61"/>
        <v>0</v>
      </c>
      <c r="BE63" s="185">
        <f t="shared" si="62"/>
        <v>0</v>
      </c>
      <c r="BF63" s="526">
        <v>1</v>
      </c>
      <c r="BG63" s="223">
        <f t="shared" si="37"/>
        <v>0</v>
      </c>
      <c r="BH63" s="527">
        <v>8</v>
      </c>
      <c r="BI63" s="223">
        <f t="shared" si="63"/>
        <v>0</v>
      </c>
      <c r="BJ63" s="527"/>
      <c r="BK63" s="223">
        <f t="shared" si="64"/>
        <v>0</v>
      </c>
      <c r="BL63" s="527"/>
      <c r="BM63" s="223">
        <f t="shared" si="65"/>
        <v>0</v>
      </c>
      <c r="BN63" s="199"/>
      <c r="BO63" s="209">
        <f t="shared" si="66"/>
        <v>0</v>
      </c>
      <c r="BP63" s="209">
        <f t="shared" si="67"/>
        <v>0</v>
      </c>
      <c r="BQ63" s="209">
        <f t="shared" si="68"/>
        <v>0</v>
      </c>
      <c r="BR63" s="209">
        <f t="shared" si="69"/>
        <v>0</v>
      </c>
      <c r="BS63" s="209">
        <f t="shared" si="70"/>
        <v>0</v>
      </c>
      <c r="BT63" s="209">
        <f t="shared" si="71"/>
        <v>0</v>
      </c>
      <c r="BU63" s="209">
        <f t="shared" si="72"/>
        <v>0</v>
      </c>
      <c r="BV63" s="209">
        <f t="shared" si="73"/>
        <v>0</v>
      </c>
      <c r="BW63" s="628"/>
      <c r="BX63" s="177">
        <f t="shared" si="38"/>
        <v>0</v>
      </c>
      <c r="BY63" s="177">
        <f t="shared" si="39"/>
        <v>0</v>
      </c>
      <c r="BZ63" s="177">
        <f t="shared" si="40"/>
        <v>0</v>
      </c>
      <c r="CA63" s="628"/>
      <c r="CB63" s="209">
        <f t="shared" si="74"/>
        <v>0</v>
      </c>
      <c r="CC63" s="209"/>
    </row>
    <row r="64" spans="1:81" s="8" customFormat="1" ht="60" customHeight="1">
      <c r="A64" s="191" t="s">
        <v>9</v>
      </c>
      <c r="B64" s="65"/>
      <c r="C64" s="509" t="s">
        <v>322</v>
      </c>
      <c r="E64" s="8" t="s">
        <v>372</v>
      </c>
      <c r="F64" s="487" t="s">
        <v>105</v>
      </c>
      <c r="G64" s="487" t="s">
        <v>103</v>
      </c>
      <c r="H64" s="276" t="s">
        <v>355</v>
      </c>
      <c r="I64" s="69">
        <v>1</v>
      </c>
      <c r="J64" s="69"/>
      <c r="K64" s="69" t="s">
        <v>220</v>
      </c>
      <c r="L64" s="288">
        <v>154</v>
      </c>
      <c r="M64" s="120"/>
      <c r="N64" s="100"/>
      <c r="O64" s="195"/>
      <c r="P64" s="100"/>
      <c r="Q64" s="195"/>
      <c r="R64" s="100"/>
      <c r="S64" s="195"/>
      <c r="T64" s="100"/>
      <c r="U64" s="100"/>
      <c r="V64" s="195"/>
      <c r="W64" s="100"/>
      <c r="X64" s="195"/>
      <c r="Y64" s="100"/>
      <c r="Z64" s="195"/>
      <c r="AA64" s="698"/>
      <c r="AB64" s="101"/>
      <c r="AC64" s="101"/>
      <c r="AD64" s="101"/>
      <c r="AE64" s="470">
        <f t="shared" si="34"/>
        <v>0</v>
      </c>
      <c r="AF64" s="8" t="str">
        <f t="shared" si="41"/>
        <v>No</v>
      </c>
      <c r="AG64" s="197" t="str">
        <f t="shared" si="42"/>
        <v>Yes</v>
      </c>
      <c r="AI64" s="706">
        <v>0.5</v>
      </c>
      <c r="AJ64" s="705">
        <f t="shared" si="43"/>
        <v>0</v>
      </c>
      <c r="AL64" s="532">
        <v>0.61599999999999999</v>
      </c>
      <c r="AM64" s="303">
        <f t="shared" si="44"/>
        <v>0</v>
      </c>
      <c r="AN64" s="185">
        <f t="shared" si="45"/>
        <v>0</v>
      </c>
      <c r="AO64" s="185">
        <f t="shared" si="46"/>
        <v>0</v>
      </c>
      <c r="AP64" s="185">
        <f t="shared" si="47"/>
        <v>0</v>
      </c>
      <c r="AQ64" s="185">
        <f t="shared" si="48"/>
        <v>0</v>
      </c>
      <c r="AR64" s="185">
        <f t="shared" si="49"/>
        <v>0</v>
      </c>
      <c r="AS64" s="185">
        <f t="shared" si="50"/>
        <v>0</v>
      </c>
      <c r="AT64" s="185">
        <f t="shared" si="51"/>
        <v>0</v>
      </c>
      <c r="AU64" s="185">
        <f t="shared" si="52"/>
        <v>0</v>
      </c>
      <c r="AV64" s="185">
        <f t="shared" si="53"/>
        <v>0</v>
      </c>
      <c r="AW64" s="185">
        <f t="shared" si="54"/>
        <v>0</v>
      </c>
      <c r="AX64" s="185">
        <f t="shared" si="55"/>
        <v>0</v>
      </c>
      <c r="AY64" s="185">
        <f t="shared" si="56"/>
        <v>0</v>
      </c>
      <c r="AZ64" s="185">
        <f t="shared" si="57"/>
        <v>0</v>
      </c>
      <c r="BA64" s="185">
        <f t="shared" si="58"/>
        <v>0</v>
      </c>
      <c r="BB64" s="185">
        <f t="shared" si="59"/>
        <v>0</v>
      </c>
      <c r="BC64" s="185">
        <f t="shared" si="60"/>
        <v>0</v>
      </c>
      <c r="BD64" s="185">
        <f t="shared" si="61"/>
        <v>0</v>
      </c>
      <c r="BE64" s="185">
        <f t="shared" si="62"/>
        <v>0</v>
      </c>
      <c r="BF64" s="526">
        <v>1</v>
      </c>
      <c r="BG64" s="223">
        <f t="shared" si="37"/>
        <v>0</v>
      </c>
      <c r="BH64" s="527">
        <v>4</v>
      </c>
      <c r="BI64" s="223">
        <f t="shared" si="63"/>
        <v>0</v>
      </c>
      <c r="BJ64" s="527"/>
      <c r="BK64" s="223">
        <f t="shared" si="64"/>
        <v>0</v>
      </c>
      <c r="BL64" s="527"/>
      <c r="BM64" s="223">
        <f t="shared" si="65"/>
        <v>0</v>
      </c>
      <c r="BN64" s="199"/>
      <c r="BO64" s="209">
        <f t="shared" si="66"/>
        <v>0</v>
      </c>
      <c r="BP64" s="209">
        <f t="shared" si="67"/>
        <v>0</v>
      </c>
      <c r="BQ64" s="209">
        <f t="shared" si="68"/>
        <v>0</v>
      </c>
      <c r="BR64" s="209">
        <f t="shared" si="69"/>
        <v>0</v>
      </c>
      <c r="BS64" s="209">
        <f t="shared" si="70"/>
        <v>0</v>
      </c>
      <c r="BT64" s="209">
        <f t="shared" si="71"/>
        <v>0</v>
      </c>
      <c r="BU64" s="209">
        <f t="shared" si="72"/>
        <v>0</v>
      </c>
      <c r="BV64" s="209">
        <f t="shared" si="73"/>
        <v>0</v>
      </c>
      <c r="BW64" s="628"/>
      <c r="BX64" s="177">
        <f t="shared" si="38"/>
        <v>0</v>
      </c>
      <c r="BY64" s="177">
        <f t="shared" si="39"/>
        <v>0</v>
      </c>
      <c r="BZ64" s="177">
        <f t="shared" si="40"/>
        <v>0</v>
      </c>
      <c r="CA64" s="628"/>
      <c r="CB64" s="209">
        <f t="shared" si="74"/>
        <v>0</v>
      </c>
      <c r="CC64" s="209"/>
    </row>
    <row r="65" spans="1:81" s="8" customFormat="1" ht="60" customHeight="1">
      <c r="A65" s="191" t="s">
        <v>9</v>
      </c>
      <c r="B65" s="65"/>
      <c r="C65" s="509" t="s">
        <v>323</v>
      </c>
      <c r="D65" s="471" t="s">
        <v>270</v>
      </c>
      <c r="E65" s="8" t="s">
        <v>372</v>
      </c>
      <c r="F65" s="487" t="s">
        <v>105</v>
      </c>
      <c r="G65" s="487" t="s">
        <v>103</v>
      </c>
      <c r="H65" s="276" t="s">
        <v>355</v>
      </c>
      <c r="I65" s="69">
        <v>1</v>
      </c>
      <c r="J65" s="69"/>
      <c r="K65" s="69" t="s">
        <v>220</v>
      </c>
      <c r="L65" s="288">
        <v>154</v>
      </c>
      <c r="M65" s="120"/>
      <c r="N65" s="100"/>
      <c r="O65" s="195"/>
      <c r="P65" s="100"/>
      <c r="Q65" s="195"/>
      <c r="R65" s="100"/>
      <c r="S65" s="195"/>
      <c r="T65" s="100"/>
      <c r="U65" s="100"/>
      <c r="V65" s="195"/>
      <c r="W65" s="100"/>
      <c r="X65" s="195"/>
      <c r="Y65" s="100"/>
      <c r="Z65" s="195"/>
      <c r="AA65" s="698"/>
      <c r="AB65" s="101"/>
      <c r="AC65" s="101"/>
      <c r="AD65" s="101"/>
      <c r="AE65" s="470">
        <f t="shared" si="34"/>
        <v>0</v>
      </c>
      <c r="AF65" s="8" t="str">
        <f t="shared" si="41"/>
        <v>No</v>
      </c>
      <c r="AG65" s="197" t="str">
        <f t="shared" si="42"/>
        <v>Yes</v>
      </c>
      <c r="AI65" s="706">
        <v>0.5</v>
      </c>
      <c r="AJ65" s="705">
        <f t="shared" si="43"/>
        <v>0</v>
      </c>
      <c r="AL65" s="532">
        <v>0.61599999999999999</v>
      </c>
      <c r="AM65" s="303">
        <f t="shared" si="44"/>
        <v>0</v>
      </c>
      <c r="AN65" s="185">
        <f t="shared" si="45"/>
        <v>0</v>
      </c>
      <c r="AO65" s="185">
        <f t="shared" si="46"/>
        <v>0</v>
      </c>
      <c r="AP65" s="185">
        <f t="shared" si="47"/>
        <v>0</v>
      </c>
      <c r="AQ65" s="185">
        <f t="shared" si="48"/>
        <v>0</v>
      </c>
      <c r="AR65" s="185">
        <f t="shared" si="49"/>
        <v>0</v>
      </c>
      <c r="AS65" s="185">
        <f t="shared" si="50"/>
        <v>0</v>
      </c>
      <c r="AT65" s="185">
        <f t="shared" si="51"/>
        <v>0</v>
      </c>
      <c r="AU65" s="185">
        <f t="shared" si="52"/>
        <v>0</v>
      </c>
      <c r="AV65" s="185">
        <f t="shared" si="53"/>
        <v>0</v>
      </c>
      <c r="AW65" s="185">
        <f t="shared" si="54"/>
        <v>0</v>
      </c>
      <c r="AX65" s="185">
        <f t="shared" si="55"/>
        <v>0</v>
      </c>
      <c r="AY65" s="185">
        <f t="shared" si="56"/>
        <v>0</v>
      </c>
      <c r="AZ65" s="185">
        <f t="shared" si="57"/>
        <v>0</v>
      </c>
      <c r="BA65" s="185">
        <f t="shared" si="58"/>
        <v>0</v>
      </c>
      <c r="BB65" s="185">
        <f t="shared" si="59"/>
        <v>0</v>
      </c>
      <c r="BC65" s="185">
        <f t="shared" si="60"/>
        <v>0</v>
      </c>
      <c r="BD65" s="185">
        <f t="shared" si="61"/>
        <v>0</v>
      </c>
      <c r="BE65" s="185">
        <f t="shared" si="62"/>
        <v>0</v>
      </c>
      <c r="BF65" s="526">
        <v>1.5</v>
      </c>
      <c r="BG65" s="223">
        <f t="shared" si="37"/>
        <v>0</v>
      </c>
      <c r="BH65" s="527">
        <v>4</v>
      </c>
      <c r="BI65" s="223">
        <f t="shared" si="63"/>
        <v>0</v>
      </c>
      <c r="BJ65" s="527"/>
      <c r="BK65" s="223">
        <f t="shared" si="64"/>
        <v>0</v>
      </c>
      <c r="BL65" s="527"/>
      <c r="BM65" s="223">
        <f t="shared" si="65"/>
        <v>0</v>
      </c>
      <c r="BN65" s="199"/>
      <c r="BO65" s="209">
        <f t="shared" si="66"/>
        <v>0</v>
      </c>
      <c r="BP65" s="209">
        <f t="shared" si="67"/>
        <v>0</v>
      </c>
      <c r="BQ65" s="209">
        <f t="shared" si="68"/>
        <v>0</v>
      </c>
      <c r="BR65" s="209">
        <f t="shared" si="69"/>
        <v>0</v>
      </c>
      <c r="BS65" s="209">
        <f t="shared" si="70"/>
        <v>0</v>
      </c>
      <c r="BT65" s="209">
        <f t="shared" si="71"/>
        <v>0</v>
      </c>
      <c r="BU65" s="209">
        <f t="shared" si="72"/>
        <v>0</v>
      </c>
      <c r="BV65" s="209">
        <f t="shared" si="73"/>
        <v>0</v>
      </c>
      <c r="BW65" s="628"/>
      <c r="BX65" s="177">
        <f t="shared" si="38"/>
        <v>0</v>
      </c>
      <c r="BY65" s="177">
        <f t="shared" si="39"/>
        <v>0</v>
      </c>
      <c r="BZ65" s="177">
        <f t="shared" si="40"/>
        <v>0</v>
      </c>
      <c r="CA65" s="628"/>
      <c r="CB65" s="209">
        <f t="shared" si="74"/>
        <v>0</v>
      </c>
      <c r="CC65" s="209"/>
    </row>
    <row r="66" spans="1:81" s="8" customFormat="1" ht="60" customHeight="1">
      <c r="A66" s="191" t="s">
        <v>9</v>
      </c>
      <c r="B66" s="65"/>
      <c r="C66" s="511" t="s">
        <v>324</v>
      </c>
      <c r="D66" s="229"/>
      <c r="E66" s="201" t="s">
        <v>372</v>
      </c>
      <c r="F66" s="488" t="s">
        <v>219</v>
      </c>
      <c r="G66" s="488" t="s">
        <v>103</v>
      </c>
      <c r="H66" s="274" t="s">
        <v>356</v>
      </c>
      <c r="I66" s="494">
        <v>1</v>
      </c>
      <c r="J66" s="494"/>
      <c r="K66" s="494" t="s">
        <v>220</v>
      </c>
      <c r="L66" s="272">
        <v>154</v>
      </c>
      <c r="M66" s="116"/>
      <c r="N66" s="102"/>
      <c r="O66" s="204"/>
      <c r="P66" s="102"/>
      <c r="Q66" s="204"/>
      <c r="R66" s="102"/>
      <c r="S66" s="204"/>
      <c r="T66" s="102"/>
      <c r="U66" s="102"/>
      <c r="V66" s="204"/>
      <c r="W66" s="102"/>
      <c r="X66" s="204"/>
      <c r="Y66" s="102"/>
      <c r="Z66" s="204"/>
      <c r="AA66" s="697"/>
      <c r="AB66" s="103"/>
      <c r="AC66" s="103"/>
      <c r="AD66" s="103"/>
      <c r="AE66" s="367">
        <f t="shared" si="34"/>
        <v>0</v>
      </c>
      <c r="AF66" s="201" t="str">
        <f t="shared" si="41"/>
        <v>No</v>
      </c>
      <c r="AG66" s="119" t="str">
        <f t="shared" si="42"/>
        <v>Yes</v>
      </c>
      <c r="AI66" s="706">
        <v>0.5</v>
      </c>
      <c r="AJ66" s="705">
        <f t="shared" si="43"/>
        <v>0</v>
      </c>
      <c r="AL66" s="304">
        <v>0.77</v>
      </c>
      <c r="AM66" s="303">
        <f t="shared" si="44"/>
        <v>0</v>
      </c>
      <c r="AN66" s="185">
        <f t="shared" si="45"/>
        <v>0</v>
      </c>
      <c r="AO66" s="185">
        <f t="shared" si="46"/>
        <v>0</v>
      </c>
      <c r="AP66" s="185">
        <f t="shared" si="47"/>
        <v>0</v>
      </c>
      <c r="AQ66" s="185">
        <f t="shared" si="48"/>
        <v>0</v>
      </c>
      <c r="AR66" s="185">
        <f t="shared" si="49"/>
        <v>0</v>
      </c>
      <c r="AS66" s="185">
        <f t="shared" si="50"/>
        <v>0</v>
      </c>
      <c r="AT66" s="185">
        <f t="shared" si="51"/>
        <v>0</v>
      </c>
      <c r="AU66" s="185">
        <f t="shared" si="52"/>
        <v>0</v>
      </c>
      <c r="AV66" s="185">
        <f t="shared" si="53"/>
        <v>0</v>
      </c>
      <c r="AW66" s="185">
        <f t="shared" si="54"/>
        <v>0</v>
      </c>
      <c r="AX66" s="185">
        <f t="shared" si="55"/>
        <v>0</v>
      </c>
      <c r="AY66" s="185">
        <f t="shared" si="56"/>
        <v>0</v>
      </c>
      <c r="AZ66" s="185">
        <f t="shared" si="57"/>
        <v>0</v>
      </c>
      <c r="BA66" s="185">
        <f t="shared" si="58"/>
        <v>0</v>
      </c>
      <c r="BB66" s="185">
        <f t="shared" si="59"/>
        <v>0</v>
      </c>
      <c r="BC66" s="185">
        <f t="shared" si="60"/>
        <v>0</v>
      </c>
      <c r="BD66" s="185">
        <f t="shared" si="61"/>
        <v>0</v>
      </c>
      <c r="BE66" s="185">
        <f t="shared" si="62"/>
        <v>0</v>
      </c>
      <c r="BF66" s="526">
        <v>1.5</v>
      </c>
      <c r="BG66" s="223">
        <f t="shared" si="37"/>
        <v>0</v>
      </c>
      <c r="BH66" s="527">
        <v>4</v>
      </c>
      <c r="BI66" s="223">
        <f t="shared" si="63"/>
        <v>0</v>
      </c>
      <c r="BJ66" s="527"/>
      <c r="BK66" s="223">
        <f t="shared" si="64"/>
        <v>0</v>
      </c>
      <c r="BL66" s="527"/>
      <c r="BM66" s="223">
        <f t="shared" si="65"/>
        <v>0</v>
      </c>
      <c r="BN66" s="199"/>
      <c r="BO66" s="209">
        <f t="shared" si="66"/>
        <v>0</v>
      </c>
      <c r="BP66" s="209">
        <f t="shared" si="67"/>
        <v>0</v>
      </c>
      <c r="BQ66" s="209">
        <f t="shared" si="68"/>
        <v>0</v>
      </c>
      <c r="BR66" s="209">
        <f t="shared" si="69"/>
        <v>0</v>
      </c>
      <c r="BS66" s="209">
        <f t="shared" si="70"/>
        <v>0</v>
      </c>
      <c r="BT66" s="209">
        <f t="shared" si="71"/>
        <v>0</v>
      </c>
      <c r="BU66" s="209">
        <f t="shared" si="72"/>
        <v>0</v>
      </c>
      <c r="BV66" s="209">
        <f t="shared" si="73"/>
        <v>0</v>
      </c>
      <c r="BW66" s="628"/>
      <c r="BX66" s="177">
        <f t="shared" si="38"/>
        <v>0</v>
      </c>
      <c r="BY66" s="177">
        <f t="shared" si="39"/>
        <v>0</v>
      </c>
      <c r="BZ66" s="177">
        <f t="shared" si="40"/>
        <v>0</v>
      </c>
      <c r="CA66" s="628"/>
      <c r="CB66" s="209">
        <f t="shared" si="74"/>
        <v>0</v>
      </c>
      <c r="CC66" s="209"/>
    </row>
    <row r="67" spans="1:81" s="8" customFormat="1" ht="60" customHeight="1">
      <c r="A67" s="191" t="s">
        <v>9</v>
      </c>
      <c r="B67" s="65"/>
      <c r="C67" s="511" t="s">
        <v>325</v>
      </c>
      <c r="D67" s="428" t="s">
        <v>270</v>
      </c>
      <c r="E67" s="201" t="s">
        <v>372</v>
      </c>
      <c r="F67" s="488" t="s">
        <v>219</v>
      </c>
      <c r="G67" s="488" t="s">
        <v>103</v>
      </c>
      <c r="H67" s="274" t="s">
        <v>356</v>
      </c>
      <c r="I67" s="494">
        <v>1</v>
      </c>
      <c r="J67" s="494"/>
      <c r="K67" s="494" t="s">
        <v>220</v>
      </c>
      <c r="L67" s="272">
        <v>154</v>
      </c>
      <c r="M67" s="116"/>
      <c r="N67" s="102"/>
      <c r="O67" s="204"/>
      <c r="P67" s="102"/>
      <c r="Q67" s="204"/>
      <c r="R67" s="102"/>
      <c r="S67" s="204"/>
      <c r="T67" s="102"/>
      <c r="U67" s="102"/>
      <c r="V67" s="204"/>
      <c r="W67" s="102"/>
      <c r="X67" s="204"/>
      <c r="Y67" s="102"/>
      <c r="Z67" s="204"/>
      <c r="AA67" s="697"/>
      <c r="AB67" s="103"/>
      <c r="AC67" s="103"/>
      <c r="AD67" s="103"/>
      <c r="AE67" s="367">
        <f t="shared" si="34"/>
        <v>0</v>
      </c>
      <c r="AF67" s="201" t="str">
        <f t="shared" si="41"/>
        <v>No</v>
      </c>
      <c r="AG67" s="119" t="str">
        <f t="shared" si="42"/>
        <v>Yes</v>
      </c>
      <c r="AI67" s="706">
        <v>0.5</v>
      </c>
      <c r="AJ67" s="705">
        <f t="shared" si="43"/>
        <v>0</v>
      </c>
      <c r="AL67" s="304">
        <v>0.77</v>
      </c>
      <c r="AM67" s="303">
        <f t="shared" si="44"/>
        <v>0</v>
      </c>
      <c r="AN67" s="185">
        <f t="shared" si="45"/>
        <v>0</v>
      </c>
      <c r="AO67" s="185">
        <f t="shared" si="46"/>
        <v>0</v>
      </c>
      <c r="AP67" s="185">
        <f t="shared" si="47"/>
        <v>0</v>
      </c>
      <c r="AQ67" s="185">
        <f t="shared" si="48"/>
        <v>0</v>
      </c>
      <c r="AR67" s="185">
        <f t="shared" si="49"/>
        <v>0</v>
      </c>
      <c r="AS67" s="185">
        <f t="shared" si="50"/>
        <v>0</v>
      </c>
      <c r="AT67" s="185">
        <f t="shared" si="51"/>
        <v>0</v>
      </c>
      <c r="AU67" s="185">
        <f t="shared" si="52"/>
        <v>0</v>
      </c>
      <c r="AV67" s="185">
        <f t="shared" si="53"/>
        <v>0</v>
      </c>
      <c r="AW67" s="185">
        <f t="shared" si="54"/>
        <v>0</v>
      </c>
      <c r="AX67" s="185">
        <f t="shared" si="55"/>
        <v>0</v>
      </c>
      <c r="AY67" s="185">
        <f t="shared" si="56"/>
        <v>0</v>
      </c>
      <c r="AZ67" s="185">
        <f t="shared" si="57"/>
        <v>0</v>
      </c>
      <c r="BA67" s="185">
        <f t="shared" si="58"/>
        <v>0</v>
      </c>
      <c r="BB67" s="185">
        <f t="shared" si="59"/>
        <v>0</v>
      </c>
      <c r="BC67" s="185">
        <f t="shared" si="60"/>
        <v>0</v>
      </c>
      <c r="BD67" s="185">
        <f t="shared" si="61"/>
        <v>0</v>
      </c>
      <c r="BE67" s="185">
        <f t="shared" si="62"/>
        <v>0</v>
      </c>
      <c r="BF67" s="526">
        <v>1.5</v>
      </c>
      <c r="BG67" s="223">
        <f t="shared" si="37"/>
        <v>0</v>
      </c>
      <c r="BH67" s="527">
        <v>4</v>
      </c>
      <c r="BI67" s="223">
        <f t="shared" si="63"/>
        <v>0</v>
      </c>
      <c r="BJ67" s="527"/>
      <c r="BK67" s="223">
        <f t="shared" si="64"/>
        <v>0</v>
      </c>
      <c r="BL67" s="527"/>
      <c r="BM67" s="223">
        <f t="shared" si="65"/>
        <v>0</v>
      </c>
      <c r="BN67" s="199"/>
      <c r="BO67" s="209">
        <f t="shared" si="66"/>
        <v>0</v>
      </c>
      <c r="BP67" s="209">
        <f t="shared" si="67"/>
        <v>0</v>
      </c>
      <c r="BQ67" s="209">
        <f t="shared" si="68"/>
        <v>0</v>
      </c>
      <c r="BR67" s="209">
        <f t="shared" si="69"/>
        <v>0</v>
      </c>
      <c r="BS67" s="209">
        <f t="shared" si="70"/>
        <v>0</v>
      </c>
      <c r="BT67" s="209">
        <f t="shared" si="71"/>
        <v>0</v>
      </c>
      <c r="BU67" s="209">
        <f t="shared" si="72"/>
        <v>0</v>
      </c>
      <c r="BV67" s="209">
        <f t="shared" si="73"/>
        <v>0</v>
      </c>
      <c r="BW67" s="628"/>
      <c r="BX67" s="177">
        <f t="shared" si="38"/>
        <v>0</v>
      </c>
      <c r="BY67" s="177">
        <f t="shared" si="39"/>
        <v>0</v>
      </c>
      <c r="BZ67" s="177">
        <f t="shared" si="40"/>
        <v>0</v>
      </c>
      <c r="CA67" s="628"/>
      <c r="CB67" s="209">
        <f t="shared" si="74"/>
        <v>0</v>
      </c>
      <c r="CC67" s="209"/>
    </row>
    <row r="68" spans="1:81" s="8" customFormat="1" ht="60" customHeight="1">
      <c r="A68" s="191" t="s">
        <v>9</v>
      </c>
      <c r="B68" s="65"/>
      <c r="C68" s="509" t="s">
        <v>326</v>
      </c>
      <c r="D68" s="182"/>
      <c r="E68" s="8" t="s">
        <v>372</v>
      </c>
      <c r="F68" s="487" t="s">
        <v>219</v>
      </c>
      <c r="G68" s="487" t="s">
        <v>103</v>
      </c>
      <c r="H68" s="276" t="s">
        <v>357</v>
      </c>
      <c r="I68" s="69">
        <v>1</v>
      </c>
      <c r="J68" s="69"/>
      <c r="K68" s="69" t="s">
        <v>220</v>
      </c>
      <c r="L68" s="478">
        <v>154</v>
      </c>
      <c r="M68" s="100"/>
      <c r="N68" s="100"/>
      <c r="O68" s="101"/>
      <c r="P68" s="101"/>
      <c r="Q68" s="101"/>
      <c r="R68" s="101"/>
      <c r="S68" s="195"/>
      <c r="T68" s="100"/>
      <c r="U68" s="101"/>
      <c r="V68" s="101"/>
      <c r="W68" s="101"/>
      <c r="X68" s="101"/>
      <c r="Y68" s="101"/>
      <c r="Z68" s="195"/>
      <c r="AA68" s="698"/>
      <c r="AB68" s="101"/>
      <c r="AC68" s="101"/>
      <c r="AD68" s="101"/>
      <c r="AE68" s="470">
        <f t="shared" si="34"/>
        <v>0</v>
      </c>
      <c r="AF68" s="8" t="str">
        <f t="shared" si="41"/>
        <v>No</v>
      </c>
      <c r="AG68" s="197" t="str">
        <f t="shared" si="42"/>
        <v>Yes</v>
      </c>
      <c r="AI68" s="706">
        <v>0.5</v>
      </c>
      <c r="AJ68" s="705">
        <f t="shared" si="43"/>
        <v>0</v>
      </c>
      <c r="AL68" s="532">
        <v>0.70399999999999996</v>
      </c>
      <c r="AM68" s="303">
        <f t="shared" si="44"/>
        <v>0</v>
      </c>
      <c r="AN68" s="185">
        <f t="shared" si="45"/>
        <v>0</v>
      </c>
      <c r="AO68" s="185">
        <f t="shared" si="46"/>
        <v>0</v>
      </c>
      <c r="AP68" s="185">
        <f t="shared" si="47"/>
        <v>0</v>
      </c>
      <c r="AQ68" s="185">
        <f t="shared" si="48"/>
        <v>0</v>
      </c>
      <c r="AR68" s="185">
        <f t="shared" si="49"/>
        <v>0</v>
      </c>
      <c r="AS68" s="185">
        <f t="shared" si="50"/>
        <v>0</v>
      </c>
      <c r="AT68" s="185">
        <f t="shared" si="51"/>
        <v>0</v>
      </c>
      <c r="AU68" s="185">
        <f t="shared" si="52"/>
        <v>0</v>
      </c>
      <c r="AV68" s="185">
        <f t="shared" si="53"/>
        <v>0</v>
      </c>
      <c r="AW68" s="185">
        <f t="shared" si="54"/>
        <v>0</v>
      </c>
      <c r="AX68" s="185">
        <f t="shared" si="55"/>
        <v>0</v>
      </c>
      <c r="AY68" s="185">
        <f t="shared" si="56"/>
        <v>0</v>
      </c>
      <c r="AZ68" s="185">
        <f t="shared" si="57"/>
        <v>0</v>
      </c>
      <c r="BA68" s="185">
        <f t="shared" si="58"/>
        <v>0</v>
      </c>
      <c r="BB68" s="185">
        <f t="shared" si="59"/>
        <v>0</v>
      </c>
      <c r="BC68" s="185">
        <f t="shared" si="60"/>
        <v>0</v>
      </c>
      <c r="BD68" s="185">
        <f t="shared" si="61"/>
        <v>0</v>
      </c>
      <c r="BE68" s="185">
        <f t="shared" si="62"/>
        <v>0</v>
      </c>
      <c r="BF68" s="526">
        <v>1.5</v>
      </c>
      <c r="BG68" s="223">
        <f t="shared" si="37"/>
        <v>0</v>
      </c>
      <c r="BH68" s="527">
        <v>4</v>
      </c>
      <c r="BI68" s="223">
        <f t="shared" si="63"/>
        <v>0</v>
      </c>
      <c r="BJ68" s="527"/>
      <c r="BK68" s="223">
        <f t="shared" si="64"/>
        <v>0</v>
      </c>
      <c r="BL68" s="527"/>
      <c r="BM68" s="223">
        <f t="shared" si="65"/>
        <v>0</v>
      </c>
      <c r="BN68" s="199"/>
      <c r="BO68" s="209">
        <f t="shared" si="66"/>
        <v>0</v>
      </c>
      <c r="BP68" s="209">
        <f t="shared" si="67"/>
        <v>0</v>
      </c>
      <c r="BQ68" s="209">
        <f t="shared" si="68"/>
        <v>0</v>
      </c>
      <c r="BR68" s="209">
        <f t="shared" si="69"/>
        <v>0</v>
      </c>
      <c r="BS68" s="209">
        <f t="shared" si="70"/>
        <v>0</v>
      </c>
      <c r="BT68" s="209">
        <f t="shared" si="71"/>
        <v>0</v>
      </c>
      <c r="BU68" s="209">
        <f t="shared" si="72"/>
        <v>0</v>
      </c>
      <c r="BV68" s="209">
        <f t="shared" si="73"/>
        <v>0</v>
      </c>
      <c r="BW68" s="628"/>
      <c r="BX68" s="177">
        <f t="shared" si="38"/>
        <v>0</v>
      </c>
      <c r="BY68" s="177">
        <f t="shared" si="39"/>
        <v>0</v>
      </c>
      <c r="BZ68" s="177">
        <f t="shared" si="40"/>
        <v>0</v>
      </c>
      <c r="CA68" s="628"/>
      <c r="CB68" s="209">
        <f t="shared" si="74"/>
        <v>0</v>
      </c>
      <c r="CC68" s="209"/>
    </row>
    <row r="69" spans="1:81" s="8" customFormat="1" ht="60" customHeight="1">
      <c r="A69" s="205" t="s">
        <v>9</v>
      </c>
      <c r="B69" s="233"/>
      <c r="C69" s="510" t="s">
        <v>327</v>
      </c>
      <c r="D69" s="471" t="s">
        <v>270</v>
      </c>
      <c r="E69" s="25" t="s">
        <v>372</v>
      </c>
      <c r="F69" s="499" t="s">
        <v>219</v>
      </c>
      <c r="G69" s="499" t="s">
        <v>103</v>
      </c>
      <c r="H69" s="500" t="s">
        <v>358</v>
      </c>
      <c r="I69" s="501">
        <v>1</v>
      </c>
      <c r="J69" s="501"/>
      <c r="K69" s="501" t="s">
        <v>220</v>
      </c>
      <c r="L69" s="293">
        <v>154</v>
      </c>
      <c r="M69" s="235"/>
      <c r="N69" s="236"/>
      <c r="O69" s="237"/>
      <c r="P69" s="236"/>
      <c r="Q69" s="237"/>
      <c r="R69" s="236"/>
      <c r="S69" s="237"/>
      <c r="T69" s="236"/>
      <c r="U69" s="236"/>
      <c r="V69" s="237"/>
      <c r="W69" s="236"/>
      <c r="X69" s="237"/>
      <c r="Y69" s="236"/>
      <c r="Z69" s="237"/>
      <c r="AA69" s="700"/>
      <c r="AB69" s="238"/>
      <c r="AC69" s="238"/>
      <c r="AD69" s="238"/>
      <c r="AE69" s="502">
        <f t="shared" si="34"/>
        <v>0</v>
      </c>
      <c r="AF69" s="25" t="str">
        <f t="shared" si="41"/>
        <v>No</v>
      </c>
      <c r="AG69" s="239" t="str">
        <f t="shared" si="42"/>
        <v>Yes</v>
      </c>
      <c r="AI69" s="882">
        <v>0.5</v>
      </c>
      <c r="AJ69" s="883">
        <f>AI69*SUM(M69:AD69)</f>
        <v>0</v>
      </c>
      <c r="AL69" s="532">
        <v>0.70399999999999996</v>
      </c>
      <c r="AM69" s="303">
        <f>SUM(M69:AD69)*AL69</f>
        <v>0</v>
      </c>
      <c r="AN69" s="185">
        <f t="shared" si="45"/>
        <v>0</v>
      </c>
      <c r="AO69" s="185">
        <f t="shared" si="46"/>
        <v>0</v>
      </c>
      <c r="AP69" s="185">
        <f t="shared" si="47"/>
        <v>0</v>
      </c>
      <c r="AQ69" s="185">
        <f t="shared" si="48"/>
        <v>0</v>
      </c>
      <c r="AR69" s="185">
        <f t="shared" si="49"/>
        <v>0</v>
      </c>
      <c r="AS69" s="185">
        <f t="shared" si="50"/>
        <v>0</v>
      </c>
      <c r="AT69" s="185">
        <f t="shared" si="51"/>
        <v>0</v>
      </c>
      <c r="AU69" s="185">
        <f t="shared" si="52"/>
        <v>0</v>
      </c>
      <c r="AV69" s="185">
        <f t="shared" si="53"/>
        <v>0</v>
      </c>
      <c r="AW69" s="185">
        <f t="shared" si="54"/>
        <v>0</v>
      </c>
      <c r="AX69" s="185">
        <f t="shared" si="55"/>
        <v>0</v>
      </c>
      <c r="AY69" s="185">
        <f t="shared" si="56"/>
        <v>0</v>
      </c>
      <c r="AZ69" s="185">
        <f t="shared" si="57"/>
        <v>0</v>
      </c>
      <c r="BA69" s="185">
        <f t="shared" si="58"/>
        <v>0</v>
      </c>
      <c r="BB69" s="185">
        <f t="shared" si="59"/>
        <v>0</v>
      </c>
      <c r="BC69" s="185">
        <f t="shared" si="60"/>
        <v>0</v>
      </c>
      <c r="BD69" s="185">
        <f t="shared" si="61"/>
        <v>0</v>
      </c>
      <c r="BE69" s="185">
        <f t="shared" si="62"/>
        <v>0</v>
      </c>
      <c r="BF69" s="526">
        <v>1.5</v>
      </c>
      <c r="BG69" s="223">
        <f t="shared" si="37"/>
        <v>0</v>
      </c>
      <c r="BH69" s="527">
        <v>4</v>
      </c>
      <c r="BI69" s="223">
        <f t="shared" si="63"/>
        <v>0</v>
      </c>
      <c r="BJ69" s="527"/>
      <c r="BK69" s="223">
        <f t="shared" si="64"/>
        <v>0</v>
      </c>
      <c r="BL69" s="527"/>
      <c r="BM69" s="223">
        <f t="shared" si="65"/>
        <v>0</v>
      </c>
      <c r="BN69" s="199"/>
      <c r="BO69" s="209">
        <f t="shared" si="66"/>
        <v>0</v>
      </c>
      <c r="BP69" s="209">
        <f t="shared" si="67"/>
        <v>0</v>
      </c>
      <c r="BQ69" s="209">
        <f t="shared" si="68"/>
        <v>0</v>
      </c>
      <c r="BR69" s="209">
        <f t="shared" si="69"/>
        <v>0</v>
      </c>
      <c r="BS69" s="209">
        <f t="shared" si="70"/>
        <v>0</v>
      </c>
      <c r="BT69" s="209">
        <f t="shared" si="71"/>
        <v>0</v>
      </c>
      <c r="BU69" s="209">
        <f t="shared" si="72"/>
        <v>0</v>
      </c>
      <c r="BV69" s="209">
        <f t="shared" si="73"/>
        <v>0</v>
      </c>
      <c r="BW69" s="628"/>
      <c r="BX69" s="177">
        <f t="shared" si="38"/>
        <v>0</v>
      </c>
      <c r="BY69" s="177">
        <f t="shared" si="39"/>
        <v>0</v>
      </c>
      <c r="BZ69" s="177">
        <f t="shared" si="40"/>
        <v>0</v>
      </c>
      <c r="CA69" s="628"/>
      <c r="CB69" s="209">
        <f t="shared" si="74"/>
        <v>0</v>
      </c>
      <c r="CC69" s="209"/>
    </row>
    <row r="70" spans="1:81" s="65" customFormat="1" ht="35.5" customHeight="1">
      <c r="A70" s="64"/>
      <c r="B70" s="433" t="s">
        <v>516</v>
      </c>
      <c r="D70" s="851"/>
      <c r="E70" s="64"/>
      <c r="F70" s="63"/>
      <c r="G70" s="63"/>
      <c r="H70" s="63"/>
      <c r="I70" s="63"/>
      <c r="J70" s="63"/>
      <c r="K70" s="67"/>
      <c r="L70" s="178"/>
      <c r="M70" s="178"/>
      <c r="O70" s="41"/>
      <c r="P70" s="67"/>
      <c r="Q70" s="67"/>
      <c r="R70" s="67"/>
      <c r="S70" s="67"/>
      <c r="T70" s="67"/>
      <c r="U70" s="67"/>
      <c r="V70" s="960"/>
      <c r="W70" s="961"/>
      <c r="X70" s="961"/>
      <c r="Y70" s="124"/>
      <c r="Z70" s="124"/>
      <c r="AA70" s="852"/>
      <c r="AB70" s="124"/>
      <c r="AC70" s="124"/>
      <c r="AD70" s="124"/>
      <c r="AE70" s="130"/>
      <c r="AF70" s="130" t="s">
        <v>27</v>
      </c>
      <c r="AG70" s="130" t="s">
        <v>27</v>
      </c>
      <c r="AI70" s="130"/>
      <c r="AJ70" s="130"/>
      <c r="AL70" s="302"/>
      <c r="AM70" s="302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>
        <f t="shared" si="59"/>
        <v>0</v>
      </c>
      <c r="BC70" s="185">
        <f t="shared" si="60"/>
        <v>0</v>
      </c>
      <c r="BD70" s="185">
        <f t="shared" si="61"/>
        <v>0</v>
      </c>
      <c r="BE70" s="185">
        <f t="shared" si="62"/>
        <v>0</v>
      </c>
      <c r="BF70" s="528"/>
      <c r="BG70" s="209"/>
      <c r="BH70" s="529"/>
      <c r="BI70" s="223"/>
      <c r="BJ70" s="529"/>
      <c r="BK70" s="209"/>
      <c r="BL70" s="529"/>
      <c r="BM70" s="177"/>
      <c r="BN70" s="201"/>
      <c r="BO70" s="177"/>
      <c r="BP70" s="962"/>
      <c r="BQ70" s="962"/>
      <c r="BR70" s="962"/>
      <c r="BS70" s="962"/>
      <c r="BT70" s="962"/>
      <c r="BU70" s="962"/>
      <c r="BV70" s="962"/>
      <c r="BW70" s="962"/>
      <c r="BX70" s="962"/>
      <c r="BY70" s="962"/>
      <c r="BZ70" s="962"/>
      <c r="CA70" s="962"/>
      <c r="CB70" s="177"/>
      <c r="CC70" s="209"/>
    </row>
    <row r="71" spans="1:81" s="65" customFormat="1" ht="35.5" customHeight="1">
      <c r="A71" s="64"/>
      <c r="B71" s="67"/>
      <c r="C71" s="433"/>
      <c r="D71" s="64"/>
      <c r="E71" s="64"/>
      <c r="F71" s="63"/>
      <c r="G71" s="63"/>
      <c r="H71" s="63"/>
      <c r="I71" s="63"/>
      <c r="J71" s="63"/>
      <c r="K71" s="67"/>
      <c r="L71" s="178"/>
      <c r="M71" s="178"/>
      <c r="O71" s="41"/>
      <c r="P71" s="67"/>
      <c r="Q71" s="67"/>
      <c r="R71" s="67"/>
      <c r="S71" s="67"/>
      <c r="T71" s="67"/>
      <c r="U71" s="67"/>
      <c r="V71" s="960"/>
      <c r="W71" s="961"/>
      <c r="X71" s="961"/>
      <c r="Y71" s="124"/>
      <c r="Z71" s="124"/>
      <c r="AA71" s="124"/>
      <c r="AB71" s="124"/>
      <c r="AC71" s="124"/>
      <c r="AD71" s="124"/>
      <c r="AE71" s="130"/>
      <c r="AF71" s="130"/>
      <c r="AG71" s="130"/>
      <c r="AL71" s="302"/>
      <c r="AM71" s="302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66"/>
      <c r="BC71" s="66"/>
      <c r="BD71" s="66"/>
      <c r="BE71" s="66"/>
      <c r="BF71" s="528"/>
      <c r="BG71" s="209"/>
      <c r="BH71" s="529"/>
      <c r="BI71" s="209"/>
      <c r="BJ71" s="529"/>
      <c r="BK71" s="209"/>
      <c r="BL71" s="529"/>
      <c r="BM71" s="177"/>
      <c r="BN71" s="201"/>
      <c r="BP71" s="963"/>
      <c r="BQ71" s="963"/>
      <c r="BR71" s="963"/>
      <c r="BS71" s="963"/>
      <c r="BT71" s="963"/>
      <c r="BU71" s="963"/>
      <c r="BV71" s="963"/>
      <c r="BW71" s="963"/>
      <c r="BX71" s="963"/>
      <c r="BY71" s="963"/>
      <c r="BZ71" s="963"/>
      <c r="CA71" s="963"/>
    </row>
  </sheetData>
  <sheetProtection algorithmName="SHA-512" hashValue="fryI5Z/DosMklCKB4sEHYepihPw8OLcgS/WkYmklmZEpyvbJFohuORtinGbE3U1x++I87c+qvSLsYahUkc/www==" saltValue="vHHaVIux4XnSQ5wu2Hs7oA==" spinCount="100000" sheet="1" sort="0" autoFilter="0"/>
  <autoFilter ref="AF8:AG69" xr:uid="{4DB3424D-F91B-E242-8ED4-17512DE5E39A}"/>
  <mergeCells count="11">
    <mergeCell ref="M10:Z10"/>
    <mergeCell ref="V70:X70"/>
    <mergeCell ref="BP70:CA70"/>
    <mergeCell ref="V71:X71"/>
    <mergeCell ref="BP71:CA71"/>
    <mergeCell ref="CG4:CG6"/>
    <mergeCell ref="N1:O1"/>
    <mergeCell ref="B2:B7"/>
    <mergeCell ref="N4:O4"/>
    <mergeCell ref="CD4:CD6"/>
    <mergeCell ref="AA1:AD4"/>
  </mergeCells>
  <conditionalFormatting sqref="M12:M70">
    <cfRule type="notContainsBlanks" dxfId="128" priority="19">
      <formula>LEN(TRIM(M12))&gt;0</formula>
    </cfRule>
  </conditionalFormatting>
  <conditionalFormatting sqref="N12:N70">
    <cfRule type="notContainsBlanks" dxfId="127" priority="12">
      <formula>LEN(TRIM(N12))&gt;0</formula>
    </cfRule>
  </conditionalFormatting>
  <conditionalFormatting sqref="O12:O70">
    <cfRule type="notContainsBlanks" dxfId="126" priority="13">
      <formula>LEN(TRIM(O12))&gt;0</formula>
    </cfRule>
  </conditionalFormatting>
  <conditionalFormatting sqref="P12:P70">
    <cfRule type="notContainsBlanks" dxfId="125" priority="14">
      <formula>LEN(TRIM(P12))&gt;0</formula>
    </cfRule>
  </conditionalFormatting>
  <conditionalFormatting sqref="Q12:Q70">
    <cfRule type="notContainsBlanks" dxfId="124" priority="15">
      <formula>LEN(TRIM(Q12))&gt;0</formula>
    </cfRule>
  </conditionalFormatting>
  <conditionalFormatting sqref="R12:R70">
    <cfRule type="notContainsBlanks" dxfId="123" priority="7">
      <formula>LEN(TRIM(R12))&gt;0</formula>
    </cfRule>
  </conditionalFormatting>
  <conditionalFormatting sqref="S12:S71">
    <cfRule type="notContainsBlanks" dxfId="122" priority="20">
      <formula>LEN(TRIM(S12))&gt;0</formula>
    </cfRule>
  </conditionalFormatting>
  <conditionalFormatting sqref="T12:T70">
    <cfRule type="notContainsBlanks" dxfId="121" priority="16">
      <formula>LEN(TRIM(T12))&gt;0</formula>
    </cfRule>
  </conditionalFormatting>
  <conditionalFormatting sqref="U12:U70">
    <cfRule type="notContainsBlanks" dxfId="120" priority="17">
      <formula>LEN(TRIM(U12))&gt;0</formula>
    </cfRule>
  </conditionalFormatting>
  <conditionalFormatting sqref="V12:V70">
    <cfRule type="notContainsBlanks" dxfId="119" priority="18">
      <formula>LEN(TRIM(V12))&gt;0</formula>
    </cfRule>
  </conditionalFormatting>
  <conditionalFormatting sqref="W12:W70">
    <cfRule type="notContainsBlanks" dxfId="118" priority="11">
      <formula>LEN(TRIM(W12))&gt;0</formula>
    </cfRule>
  </conditionalFormatting>
  <conditionalFormatting sqref="X12:X70">
    <cfRule type="notContainsBlanks" dxfId="117" priority="10">
      <formula>LEN(TRIM(X12))&gt;0</formula>
    </cfRule>
  </conditionalFormatting>
  <conditionalFormatting sqref="Y12:Y70">
    <cfRule type="notContainsBlanks" dxfId="116" priority="9">
      <formula>LEN(TRIM(Y12))&gt;0</formula>
    </cfRule>
  </conditionalFormatting>
  <conditionalFormatting sqref="Z12:Z70">
    <cfRule type="notContainsBlanks" dxfId="115" priority="63" stopIfTrue="1">
      <formula>LEN(TRIM(Z12))&gt;0</formula>
    </cfRule>
  </conditionalFormatting>
  <conditionalFormatting sqref="AA12:AA69">
    <cfRule type="notContainsBlanks" dxfId="114" priority="64">
      <formula>LEN(TRIM(AA12))&gt;0</formula>
    </cfRule>
  </conditionalFormatting>
  <conditionalFormatting sqref="AB12:AB69">
    <cfRule type="notContainsBlanks" dxfId="113" priority="65">
      <formula>LEN(TRIM(AB12))&gt;0</formula>
    </cfRule>
  </conditionalFormatting>
  <conditionalFormatting sqref="AC12:AC69">
    <cfRule type="notContainsBlanks" dxfId="112" priority="66">
      <formula>LEN(TRIM(AC12))&gt;0</formula>
    </cfRule>
  </conditionalFormatting>
  <conditionalFormatting sqref="AD12:AD69">
    <cfRule type="notContainsBlanks" dxfId="111" priority="67">
      <formula>LEN(TRIM(AD12))&gt;0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0" tint="-4.9989318521683403E-2"/>
    <pageSetUpPr fitToPage="1"/>
  </sheetPr>
  <dimension ref="A1:CK63"/>
  <sheetViews>
    <sheetView showGridLines="0" showRowColHeaders="0" zoomScale="70" zoomScaleNormal="70" zoomScalePageLayoutView="75" workbookViewId="0">
      <pane ySplit="8" topLeftCell="A10" activePane="bottomLeft" state="frozen"/>
      <selection activeCell="K11" sqref="K11"/>
      <selection pane="bottomLeft" activeCell="K11" sqref="K11"/>
    </sheetView>
  </sheetViews>
  <sheetFormatPr baseColWidth="10" defaultColWidth="11" defaultRowHeight="21"/>
  <cols>
    <col min="1" max="1" width="2.5" style="104" customWidth="1"/>
    <col min="2" max="2" width="17.1640625" customWidth="1"/>
    <col min="3" max="3" width="13" style="503" customWidth="1"/>
    <col min="4" max="4" width="3.5" style="104" customWidth="1"/>
    <col min="5" max="5" width="9.83203125" style="2" customWidth="1"/>
    <col min="6" max="6" width="6.5" style="2" customWidth="1"/>
    <col min="7" max="7" width="18.6640625" style="12" customWidth="1"/>
    <col min="8" max="8" width="5.5" customWidth="1"/>
    <col min="9" max="9" width="9.83203125" customWidth="1"/>
    <col min="10" max="10" width="15.83203125" style="6" customWidth="1"/>
    <col min="11" max="28" width="9.83203125" style="8" customWidth="1"/>
    <col min="29" max="29" width="17.6640625" style="6" customWidth="1"/>
    <col min="30" max="30" width="10.1640625" style="6" customWidth="1"/>
    <col min="31" max="31" width="10.83203125" customWidth="1"/>
    <col min="32" max="33" width="11" customWidth="1"/>
    <col min="34" max="34" width="11" style="8" customWidth="1"/>
    <col min="35" max="35" width="11" hidden="1" customWidth="1"/>
    <col min="36" max="36" width="7.6640625" style="298" hidden="1" customWidth="1"/>
    <col min="37" max="37" width="8.1640625" style="298" hidden="1" customWidth="1"/>
    <col min="38" max="38" width="5" style="13" hidden="1" customWidth="1"/>
    <col min="39" max="39" width="4.5" style="14" hidden="1" customWidth="1"/>
    <col min="40" max="40" width="4.6640625" style="15" hidden="1" customWidth="1"/>
    <col min="41" max="41" width="5" style="16" hidden="1" customWidth="1"/>
    <col min="42" max="42" width="5" style="17" hidden="1" customWidth="1"/>
    <col min="43" max="44" width="5" style="18" hidden="1" customWidth="1"/>
    <col min="45" max="46" width="5.5" style="20" hidden="1" customWidth="1"/>
    <col min="47" max="47" width="5" style="19" hidden="1" customWidth="1"/>
    <col min="48" max="48" width="6" style="20" hidden="1" customWidth="1"/>
    <col min="49" max="55" width="5" style="21" hidden="1" customWidth="1"/>
    <col min="56" max="56" width="7.83203125" style="311" hidden="1" customWidth="1"/>
    <col min="57" max="57" width="7.83203125" hidden="1" customWidth="1"/>
    <col min="58" max="58" width="8.6640625" style="557" hidden="1" customWidth="1"/>
    <col min="59" max="59" width="8.6640625" hidden="1" customWidth="1"/>
    <col min="60" max="60" width="8.83203125" style="557" hidden="1" customWidth="1"/>
    <col min="61" max="61" width="8.83203125" hidden="1" customWidth="1"/>
    <col min="62" max="62" width="8" style="557" hidden="1" customWidth="1"/>
    <col min="63" max="63" width="8" hidden="1" customWidth="1"/>
    <col min="64" max="64" width="3.1640625" style="588" hidden="1" customWidth="1"/>
    <col min="65" max="72" width="11" hidden="1" customWidth="1"/>
    <col min="73" max="73" width="3.83203125" style="588" hidden="1" customWidth="1"/>
    <col min="74" max="76" width="11" hidden="1" customWidth="1"/>
    <col min="77" max="77" width="3.83203125" style="588" hidden="1" customWidth="1"/>
    <col min="78" max="86" width="11" hidden="1" customWidth="1"/>
    <col min="87" max="88" width="11" customWidth="1"/>
  </cols>
  <sheetData>
    <row r="1" spans="1:89" ht="30" customHeight="1">
      <c r="I1" s="4"/>
      <c r="J1" s="14"/>
      <c r="K1" s="368" t="s">
        <v>7</v>
      </c>
      <c r="L1" s="944">
        <f>SUM(AC$11:AC$62)</f>
        <v>0</v>
      </c>
      <c r="M1" s="944"/>
      <c r="N1" s="369" t="s">
        <v>8</v>
      </c>
      <c r="O1" s="107"/>
      <c r="P1" s="171"/>
      <c r="Q1" s="171"/>
      <c r="R1" s="171"/>
      <c r="S1" s="171"/>
      <c r="T1" s="171"/>
      <c r="U1" s="171"/>
      <c r="V1" s="171"/>
      <c r="W1" s="171"/>
      <c r="X1" s="171"/>
      <c r="Y1" s="949" t="s">
        <v>497</v>
      </c>
      <c r="Z1" s="950"/>
      <c r="AA1" s="950"/>
      <c r="AB1" s="951"/>
      <c r="AC1" s="171"/>
      <c r="AD1" s="171"/>
      <c r="AE1" s="171"/>
      <c r="AF1" s="171"/>
      <c r="AG1" s="171"/>
      <c r="AH1" s="171"/>
      <c r="AL1" s="593"/>
      <c r="AM1" s="6"/>
      <c r="AN1" s="6"/>
      <c r="AO1" s="6"/>
      <c r="AP1" s="6"/>
      <c r="AQ1" s="6"/>
      <c r="AR1" s="6"/>
      <c r="AS1" s="597"/>
      <c r="AT1" s="601"/>
      <c r="AU1" s="6"/>
      <c r="AV1" s="6"/>
      <c r="AW1" s="6"/>
      <c r="AX1" s="10"/>
      <c r="AY1" s="598"/>
      <c r="AZ1" s="598"/>
      <c r="BA1" s="598"/>
      <c r="BB1" s="598"/>
      <c r="BC1" s="598"/>
    </row>
    <row r="2" spans="1:89" ht="23.75" hidden="1" customHeight="1" thickBot="1">
      <c r="A2" s="26"/>
      <c r="B2" s="945" t="s">
        <v>31</v>
      </c>
      <c r="C2" s="504"/>
      <c r="D2" s="26"/>
      <c r="G2"/>
      <c r="I2" s="4"/>
      <c r="K2" s="270"/>
      <c r="L2" s="271"/>
      <c r="M2" s="271"/>
      <c r="N2" s="69"/>
      <c r="O2" s="69"/>
      <c r="P2" s="171"/>
      <c r="Q2" s="171"/>
      <c r="R2" s="171"/>
      <c r="S2" s="171"/>
      <c r="T2" s="132"/>
      <c r="U2" s="132"/>
      <c r="V2" s="132"/>
      <c r="W2" s="132"/>
      <c r="X2" s="132"/>
      <c r="Y2" s="952"/>
      <c r="Z2" s="953"/>
      <c r="AA2" s="953"/>
      <c r="AB2" s="954"/>
      <c r="AC2" s="132"/>
      <c r="AD2" s="132"/>
      <c r="AE2" s="132"/>
      <c r="AF2" s="132"/>
      <c r="AG2" s="132"/>
      <c r="AH2" s="132" t="s">
        <v>126</v>
      </c>
      <c r="AI2" s="2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89" ht="25.25" customHeight="1">
      <c r="A3" s="26"/>
      <c r="B3" s="945"/>
      <c r="C3" s="504"/>
      <c r="D3" s="26"/>
      <c r="G3"/>
      <c r="I3" s="4"/>
      <c r="K3" s="125" t="s">
        <v>57</v>
      </c>
      <c r="L3" s="965">
        <f>SUM(K11:AB62)</f>
        <v>0</v>
      </c>
      <c r="M3" s="965"/>
      <c r="N3" s="69"/>
      <c r="O3" s="69"/>
      <c r="P3" s="171"/>
      <c r="Q3" s="171"/>
      <c r="R3" s="171"/>
      <c r="S3" s="171"/>
      <c r="T3" s="132"/>
      <c r="U3" s="132"/>
      <c r="V3" s="132"/>
      <c r="W3" s="132"/>
      <c r="X3" s="132"/>
      <c r="Y3" s="952"/>
      <c r="Z3" s="953"/>
      <c r="AA3" s="953"/>
      <c r="AB3" s="954"/>
      <c r="AC3" s="132"/>
      <c r="AD3" s="132"/>
      <c r="AE3" s="357">
        <f>AH7</f>
        <v>0</v>
      </c>
      <c r="AF3" s="351"/>
      <c r="AG3" s="132"/>
      <c r="AH3" s="132"/>
      <c r="AI3" s="22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CH3" s="356"/>
    </row>
    <row r="4" spans="1:89" ht="25.25" customHeight="1">
      <c r="A4" s="26"/>
      <c r="B4" s="945"/>
      <c r="C4" s="504"/>
      <c r="D4" s="26"/>
      <c r="G4"/>
      <c r="I4" s="4"/>
      <c r="K4" s="125" t="s">
        <v>11</v>
      </c>
      <c r="L4" s="947">
        <f>SUM(AK11:AK62)</f>
        <v>0</v>
      </c>
      <c r="M4" s="947"/>
      <c r="N4" s="133" t="s">
        <v>5</v>
      </c>
      <c r="O4" s="69"/>
      <c r="P4" s="171"/>
      <c r="Q4" s="171"/>
      <c r="R4" s="171"/>
      <c r="S4" s="171"/>
      <c r="T4" s="137"/>
      <c r="U4" s="137"/>
      <c r="V4" s="137"/>
      <c r="W4" s="137"/>
      <c r="X4" s="137"/>
      <c r="Y4" s="955"/>
      <c r="Z4" s="956"/>
      <c r="AA4" s="956"/>
      <c r="AB4" s="957"/>
      <c r="AC4" s="138"/>
      <c r="AD4" s="138"/>
      <c r="AE4" s="138"/>
      <c r="AF4" s="138"/>
      <c r="AG4" s="139"/>
      <c r="AH4" s="139"/>
      <c r="AI4" s="22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CH4" s="948" t="s">
        <v>52</v>
      </c>
      <c r="CK4" s="943"/>
    </row>
    <row r="5" spans="1:89" ht="17" customHeight="1">
      <c r="A5" s="26"/>
      <c r="B5" s="945"/>
      <c r="C5" s="504"/>
      <c r="D5" s="26"/>
      <c r="G5"/>
      <c r="J5" s="136"/>
      <c r="N5" s="39"/>
      <c r="O5" s="39"/>
      <c r="S5" s="62"/>
      <c r="V5" s="22"/>
      <c r="W5" s="62"/>
      <c r="X5" s="62"/>
      <c r="Y5" s="62"/>
      <c r="Z5" s="62"/>
      <c r="AA5" s="62"/>
      <c r="AB5" s="62"/>
      <c r="AD5" s="22"/>
      <c r="AE5" s="22"/>
      <c r="AF5" s="22"/>
      <c r="AG5" s="22"/>
      <c r="AH5" s="22"/>
      <c r="AI5" s="22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CH5" s="948"/>
      <c r="CK5" s="943"/>
    </row>
    <row r="6" spans="1:89" ht="21.5" customHeight="1">
      <c r="B6" s="945"/>
      <c r="Q6" s="359"/>
      <c r="Y6" s="707" t="s">
        <v>9</v>
      </c>
      <c r="Z6" s="707" t="s">
        <v>9</v>
      </c>
      <c r="AA6" s="707" t="s">
        <v>9</v>
      </c>
      <c r="AB6" s="707" t="s">
        <v>9</v>
      </c>
      <c r="AC6" s="126" t="s">
        <v>120</v>
      </c>
      <c r="AL6" s="593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CH6" s="948"/>
      <c r="CK6" s="943"/>
    </row>
    <row r="7" spans="1:89" ht="26" customHeight="1">
      <c r="A7" s="88"/>
      <c r="B7" s="946"/>
      <c r="C7" s="505"/>
      <c r="D7" s="88"/>
      <c r="J7" s="161" t="s">
        <v>58</v>
      </c>
      <c r="K7" s="225">
        <f>SUM(AL11:AL62)</f>
        <v>0</v>
      </c>
      <c r="L7" s="225">
        <f t="shared" ref="L7:AB7" si="0">SUM(AM11:AM62)</f>
        <v>0</v>
      </c>
      <c r="M7" s="225">
        <f t="shared" si="0"/>
        <v>0</v>
      </c>
      <c r="N7" s="225">
        <f t="shared" si="0"/>
        <v>0</v>
      </c>
      <c r="O7" s="225">
        <f t="shared" si="0"/>
        <v>0</v>
      </c>
      <c r="P7" s="225">
        <f t="shared" si="0"/>
        <v>0</v>
      </c>
      <c r="Q7" s="225">
        <f t="shared" si="0"/>
        <v>0</v>
      </c>
      <c r="R7" s="225">
        <f t="shared" si="0"/>
        <v>0</v>
      </c>
      <c r="S7" s="225">
        <f t="shared" si="0"/>
        <v>0</v>
      </c>
      <c r="T7" s="225">
        <f t="shared" si="0"/>
        <v>0</v>
      </c>
      <c r="U7" s="225">
        <f t="shared" si="0"/>
        <v>0</v>
      </c>
      <c r="V7" s="225">
        <f t="shared" si="0"/>
        <v>0</v>
      </c>
      <c r="W7" s="225">
        <f t="shared" si="0"/>
        <v>0</v>
      </c>
      <c r="X7" s="225">
        <f t="shared" si="0"/>
        <v>0</v>
      </c>
      <c r="Y7" s="884">
        <f t="shared" si="0"/>
        <v>0</v>
      </c>
      <c r="Z7" s="225">
        <f t="shared" si="0"/>
        <v>0</v>
      </c>
      <c r="AA7" s="225">
        <f t="shared" si="0"/>
        <v>0</v>
      </c>
      <c r="AB7" s="225">
        <f t="shared" si="0"/>
        <v>0</v>
      </c>
      <c r="AC7" s="226">
        <f>SUM(K7:AB7)</f>
        <v>0</v>
      </c>
      <c r="AD7" s="206"/>
      <c r="AE7" s="129"/>
      <c r="AG7" s="128" t="s">
        <v>50</v>
      </c>
      <c r="AH7" s="127">
        <f>SUM(AH11:AH62)</f>
        <v>0</v>
      </c>
      <c r="AJ7" s="299"/>
      <c r="AK7" s="299"/>
      <c r="AL7" s="594"/>
      <c r="AM7" s="595"/>
      <c r="AN7" s="595"/>
      <c r="AO7" s="595"/>
      <c r="AP7" s="595"/>
      <c r="AQ7" s="595"/>
      <c r="AR7" s="595"/>
      <c r="AS7" s="597"/>
      <c r="AT7" s="601"/>
      <c r="AU7" s="595"/>
      <c r="AV7" s="595"/>
      <c r="AW7" s="595"/>
      <c r="AX7" s="10"/>
      <c r="AY7" s="598"/>
      <c r="AZ7" s="598"/>
      <c r="BA7" s="598"/>
      <c r="BB7" s="598"/>
      <c r="BC7" s="598"/>
      <c r="BD7" s="312"/>
      <c r="BE7" s="129"/>
      <c r="BF7" s="558"/>
      <c r="BG7" s="129"/>
      <c r="BH7" s="558"/>
      <c r="BI7" s="129"/>
      <c r="BJ7" s="558"/>
      <c r="BK7" s="129"/>
      <c r="BM7" s="8">
        <f t="shared" ref="BM7:BT7" si="1">SUM(BM11:BM63)</f>
        <v>0</v>
      </c>
      <c r="BN7" s="8">
        <f t="shared" si="1"/>
        <v>0</v>
      </c>
      <c r="BO7" s="8">
        <f t="shared" si="1"/>
        <v>0</v>
      </c>
      <c r="BP7" s="8">
        <f t="shared" si="1"/>
        <v>0</v>
      </c>
      <c r="BQ7" s="8">
        <f t="shared" si="1"/>
        <v>0</v>
      </c>
      <c r="BR7" s="8">
        <f t="shared" si="1"/>
        <v>0</v>
      </c>
      <c r="BS7" s="8">
        <f t="shared" si="1"/>
        <v>0</v>
      </c>
      <c r="BT7" s="8">
        <f t="shared" si="1"/>
        <v>0</v>
      </c>
      <c r="BU7" s="589"/>
      <c r="BV7" s="8">
        <f>SUM(BV11:BV63)</f>
        <v>0</v>
      </c>
      <c r="BW7" s="8">
        <f>SUM(BW11:BW63)</f>
        <v>0</v>
      </c>
      <c r="BX7" s="8">
        <f>SUM(BX11:BX63)</f>
        <v>0</v>
      </c>
      <c r="BY7" s="589"/>
      <c r="BZ7" s="8">
        <f t="shared" ref="BZ7:CG7" si="2">SUM(BZ11:BZ63)</f>
        <v>0</v>
      </c>
      <c r="CA7" s="8">
        <f t="shared" si="2"/>
        <v>0</v>
      </c>
      <c r="CB7" s="8">
        <f t="shared" si="2"/>
        <v>0</v>
      </c>
      <c r="CC7" s="8">
        <f t="shared" si="2"/>
        <v>0</v>
      </c>
      <c r="CD7" s="8">
        <f t="shared" si="2"/>
        <v>0</v>
      </c>
      <c r="CE7" s="8">
        <f t="shared" si="2"/>
        <v>0</v>
      </c>
      <c r="CF7" s="8">
        <f t="shared" si="2"/>
        <v>0</v>
      </c>
      <c r="CG7" s="8">
        <f t="shared" si="2"/>
        <v>0</v>
      </c>
    </row>
    <row r="8" spans="1:89" s="8" customFormat="1" ht="63.5" customHeight="1">
      <c r="A8" s="208"/>
      <c r="B8" s="209"/>
      <c r="C8" s="506" t="s">
        <v>113</v>
      </c>
      <c r="D8" s="240" t="s">
        <v>248</v>
      </c>
      <c r="E8" s="210" t="s">
        <v>114</v>
      </c>
      <c r="F8" s="210" t="s">
        <v>115</v>
      </c>
      <c r="G8" s="210" t="s">
        <v>119</v>
      </c>
      <c r="H8" s="807" t="s">
        <v>116</v>
      </c>
      <c r="I8" s="210" t="s">
        <v>117</v>
      </c>
      <c r="J8" s="222" t="s">
        <v>118</v>
      </c>
      <c r="K8" s="241" t="s">
        <v>194</v>
      </c>
      <c r="L8" s="25" t="s">
        <v>30</v>
      </c>
      <c r="M8" s="322" t="s">
        <v>186</v>
      </c>
      <c r="N8" s="247" t="s">
        <v>195</v>
      </c>
      <c r="O8" s="248" t="s">
        <v>196</v>
      </c>
      <c r="P8" s="249" t="s">
        <v>267</v>
      </c>
      <c r="Q8" s="358" t="s">
        <v>269</v>
      </c>
      <c r="R8" s="323" t="s">
        <v>268</v>
      </c>
      <c r="S8" s="324" t="s">
        <v>197</v>
      </c>
      <c r="T8" s="250" t="s">
        <v>198</v>
      </c>
      <c r="U8" s="325" t="s">
        <v>199</v>
      </c>
      <c r="V8" s="251" t="s">
        <v>200</v>
      </c>
      <c r="W8" s="252" t="s">
        <v>193</v>
      </c>
      <c r="X8" s="326" t="s">
        <v>201</v>
      </c>
      <c r="Y8" s="684" t="s">
        <v>471</v>
      </c>
      <c r="Z8" s="685" t="s">
        <v>472</v>
      </c>
      <c r="AA8" s="686" t="s">
        <v>473</v>
      </c>
      <c r="AB8" s="687" t="s">
        <v>474</v>
      </c>
      <c r="AC8" s="243" t="s">
        <v>4</v>
      </c>
      <c r="AD8" s="223" t="s">
        <v>12</v>
      </c>
      <c r="AE8" s="224" t="s">
        <v>9</v>
      </c>
      <c r="AG8" s="113" t="s">
        <v>51</v>
      </c>
      <c r="AH8" s="113" t="s">
        <v>52</v>
      </c>
      <c r="AJ8" s="319" t="s">
        <v>5</v>
      </c>
      <c r="AK8" s="300" t="s">
        <v>6</v>
      </c>
      <c r="AL8" s="602" t="s">
        <v>1</v>
      </c>
      <c r="AM8" s="603" t="s">
        <v>2</v>
      </c>
      <c r="AN8" s="604" t="s">
        <v>10</v>
      </c>
      <c r="AO8" s="605" t="s">
        <v>28</v>
      </c>
      <c r="AP8" s="606" t="s">
        <v>3</v>
      </c>
      <c r="AQ8" s="607" t="s">
        <v>15</v>
      </c>
      <c r="AR8" s="615" t="s">
        <v>263</v>
      </c>
      <c r="AS8" s="608" t="s">
        <v>18</v>
      </c>
      <c r="AT8" s="609" t="s">
        <v>56</v>
      </c>
      <c r="AU8" s="610" t="s">
        <v>13</v>
      </c>
      <c r="AV8" s="611" t="s">
        <v>14</v>
      </c>
      <c r="AW8" s="612" t="s">
        <v>17</v>
      </c>
      <c r="AX8" s="613" t="s">
        <v>47</v>
      </c>
      <c r="AY8" s="614" t="s">
        <v>48</v>
      </c>
      <c r="AZ8" s="708" t="str">
        <f>Y8</f>
        <v>FLUORO PINK</v>
      </c>
      <c r="BA8" s="709" t="str">
        <f t="shared" ref="BA8:BC8" si="3">Z8</f>
        <v>FLUORO ORANGE</v>
      </c>
      <c r="BB8" s="710" t="str">
        <f t="shared" si="3"/>
        <v>FLUORO YELLOW</v>
      </c>
      <c r="BC8" s="711" t="str">
        <f t="shared" si="3"/>
        <v>FLUORO GREEN</v>
      </c>
      <c r="BD8" s="313" t="s">
        <v>55</v>
      </c>
      <c r="BE8" s="797" t="s">
        <v>498</v>
      </c>
      <c r="BF8" s="559" t="s">
        <v>84</v>
      </c>
      <c r="BG8" s="563">
        <f>SUM(BG11:BG62)</f>
        <v>0</v>
      </c>
      <c r="BH8" s="564" t="s">
        <v>85</v>
      </c>
      <c r="BI8" s="563">
        <f>SUM(BI11:BI62)</f>
        <v>0</v>
      </c>
      <c r="BJ8" s="564" t="s">
        <v>86</v>
      </c>
      <c r="BK8" s="563">
        <f>SUM(BK11:BK62)</f>
        <v>0</v>
      </c>
      <c r="BL8" s="589"/>
      <c r="BM8" s="327" t="s">
        <v>212</v>
      </c>
      <c r="BN8" s="327" t="s">
        <v>104</v>
      </c>
      <c r="BO8" s="327" t="s">
        <v>103</v>
      </c>
      <c r="BP8" s="327" t="s">
        <v>29</v>
      </c>
      <c r="BQ8" s="327" t="s">
        <v>69</v>
      </c>
      <c r="BR8" s="327" t="s">
        <v>70</v>
      </c>
      <c r="BS8" s="327" t="s">
        <v>221</v>
      </c>
      <c r="BT8" s="327" t="s">
        <v>222</v>
      </c>
      <c r="BU8" s="327"/>
      <c r="BV8" s="327" t="s">
        <v>210</v>
      </c>
      <c r="BW8" s="327" t="s">
        <v>211</v>
      </c>
      <c r="BX8" s="327" t="s">
        <v>259</v>
      </c>
      <c r="BY8" s="327"/>
      <c r="BZ8" s="327" t="s">
        <v>105</v>
      </c>
      <c r="CA8" s="327" t="s">
        <v>106</v>
      </c>
      <c r="CB8" s="327" t="s">
        <v>107</v>
      </c>
      <c r="CC8" s="327" t="s">
        <v>108</v>
      </c>
      <c r="CD8" s="327" t="s">
        <v>227</v>
      </c>
      <c r="CE8" s="327" t="s">
        <v>228</v>
      </c>
      <c r="CF8" s="327" t="s">
        <v>229</v>
      </c>
      <c r="CG8" s="327" t="s">
        <v>222</v>
      </c>
    </row>
    <row r="9" spans="1:89" s="65" customFormat="1" ht="30" hidden="1" customHeight="1">
      <c r="A9" s="141"/>
      <c r="C9" s="507"/>
      <c r="D9" s="143"/>
      <c r="E9" s="142"/>
      <c r="F9" s="142"/>
      <c r="G9" s="142"/>
      <c r="H9" s="458"/>
      <c r="I9" s="142"/>
      <c r="J9" s="162"/>
      <c r="K9" s="179" t="s">
        <v>132</v>
      </c>
      <c r="L9" s="179" t="s">
        <v>133</v>
      </c>
      <c r="M9" s="179" t="s">
        <v>134</v>
      </c>
      <c r="N9" s="179" t="s">
        <v>135</v>
      </c>
      <c r="O9" s="179" t="s">
        <v>136</v>
      </c>
      <c r="P9" s="179" t="s">
        <v>137</v>
      </c>
      <c r="Q9" s="179" t="s">
        <v>264</v>
      </c>
      <c r="R9" s="179" t="s">
        <v>138</v>
      </c>
      <c r="S9" s="179" t="s">
        <v>139</v>
      </c>
      <c r="T9" s="179" t="s">
        <v>140</v>
      </c>
      <c r="U9" s="179" t="s">
        <v>176</v>
      </c>
      <c r="V9" s="179" t="s">
        <v>177</v>
      </c>
      <c r="W9" s="179" t="s">
        <v>178</v>
      </c>
      <c r="X9" s="693" t="s">
        <v>179</v>
      </c>
      <c r="Y9" s="631" t="s">
        <v>510</v>
      </c>
      <c r="Z9" s="631" t="s">
        <v>511</v>
      </c>
      <c r="AA9" s="631" t="s">
        <v>512</v>
      </c>
      <c r="AB9" s="631" t="s">
        <v>513</v>
      </c>
      <c r="AC9" s="87"/>
      <c r="AD9" s="66"/>
      <c r="AE9" s="154"/>
      <c r="AG9" s="155"/>
      <c r="AH9" s="155"/>
      <c r="AJ9" s="301"/>
      <c r="AK9" s="301"/>
      <c r="AL9" s="145"/>
      <c r="AM9" s="144"/>
      <c r="AN9" s="146"/>
      <c r="AO9" s="146"/>
      <c r="AP9" s="146"/>
      <c r="AQ9" s="146"/>
      <c r="AR9" s="146"/>
      <c r="AS9" s="147"/>
      <c r="AT9" s="147"/>
      <c r="AU9" s="147"/>
      <c r="AV9" s="147"/>
      <c r="AW9" s="148"/>
      <c r="AX9" s="146"/>
      <c r="AY9" s="148"/>
      <c r="AZ9" s="148"/>
      <c r="BA9" s="148"/>
      <c r="BB9" s="148"/>
      <c r="BC9" s="148"/>
      <c r="BD9" s="314"/>
      <c r="BE9" s="796"/>
      <c r="BF9" s="560"/>
      <c r="BG9" s="525"/>
      <c r="BH9" s="560"/>
      <c r="BI9" s="525"/>
      <c r="BJ9" s="560"/>
      <c r="BK9" s="525"/>
      <c r="BL9" s="589"/>
      <c r="BM9" s="67"/>
      <c r="BN9" s="67"/>
      <c r="BO9" s="67"/>
      <c r="BP9" s="67"/>
      <c r="BQ9" s="67"/>
      <c r="BR9" s="67"/>
      <c r="BS9" s="67"/>
      <c r="BT9" s="67"/>
      <c r="BU9" s="327"/>
      <c r="BV9" s="67"/>
      <c r="BW9" s="67"/>
      <c r="BX9" s="67"/>
      <c r="BY9" s="327"/>
      <c r="BZ9" s="67"/>
      <c r="CA9" s="67"/>
      <c r="CB9" s="67"/>
      <c r="CC9" s="67"/>
      <c r="CD9" s="67"/>
      <c r="CE9" s="67"/>
      <c r="CF9" s="67"/>
      <c r="CG9" s="67"/>
    </row>
    <row r="10" spans="1:89" s="65" customFormat="1" ht="35.5" customHeight="1">
      <c r="A10" s="64"/>
      <c r="B10" s="67"/>
      <c r="C10" s="433" t="s">
        <v>329</v>
      </c>
      <c r="D10" s="64"/>
      <c r="E10" s="63"/>
      <c r="F10" s="63"/>
      <c r="G10" s="63"/>
      <c r="H10" s="67"/>
      <c r="I10" s="67"/>
      <c r="J10" s="178"/>
      <c r="K10" s="178"/>
      <c r="M10" s="41"/>
      <c r="N10" s="67"/>
      <c r="O10" s="67"/>
      <c r="P10" s="67"/>
      <c r="Q10" s="67"/>
      <c r="R10" s="67"/>
      <c r="S10" s="67"/>
      <c r="T10" s="960"/>
      <c r="U10" s="961"/>
      <c r="V10" s="961"/>
      <c r="W10" s="124"/>
      <c r="X10" s="124"/>
      <c r="Y10" s="701"/>
      <c r="Z10" s="124"/>
      <c r="AA10" s="124"/>
      <c r="AB10" s="124"/>
      <c r="AC10" s="130"/>
      <c r="AD10" s="130" t="s">
        <v>27</v>
      </c>
      <c r="AE10" s="130" t="s">
        <v>27</v>
      </c>
      <c r="AJ10" s="302"/>
      <c r="AK10" s="302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66"/>
      <c r="BA10" s="66"/>
      <c r="BB10" s="66"/>
      <c r="BC10" s="66"/>
      <c r="BD10" s="315"/>
      <c r="BE10" s="8">
        <f>SUM(BE11:BE62)</f>
        <v>0</v>
      </c>
      <c r="BF10" s="561"/>
      <c r="BG10" s="8"/>
      <c r="BH10" s="561"/>
      <c r="BI10" s="8"/>
      <c r="BJ10" s="561"/>
      <c r="BK10" s="8"/>
      <c r="BL10" s="589"/>
      <c r="BN10" s="963"/>
      <c r="BO10" s="963"/>
      <c r="BP10" s="963"/>
      <c r="BQ10" s="963"/>
      <c r="BR10" s="963"/>
      <c r="BS10" s="963"/>
      <c r="BT10" s="963"/>
      <c r="BU10" s="964"/>
      <c r="BV10" s="963"/>
      <c r="BW10" s="963"/>
      <c r="BX10" s="963"/>
      <c r="BY10" s="964"/>
    </row>
    <row r="11" spans="1:89" s="8" customFormat="1" ht="60" customHeight="1">
      <c r="A11" s="227"/>
      <c r="B11" s="228"/>
      <c r="C11" s="508" t="s">
        <v>153</v>
      </c>
      <c r="D11" s="472"/>
      <c r="E11" s="486" t="s">
        <v>105</v>
      </c>
      <c r="F11" s="486" t="s">
        <v>104</v>
      </c>
      <c r="G11" s="473" t="s">
        <v>83</v>
      </c>
      <c r="H11" s="156">
        <v>4</v>
      </c>
      <c r="I11" s="486" t="s">
        <v>220</v>
      </c>
      <c r="J11" s="474">
        <v>416.37750000000005</v>
      </c>
      <c r="K11" s="444"/>
      <c r="L11" s="442"/>
      <c r="M11" s="443"/>
      <c r="N11" s="442"/>
      <c r="O11" s="443"/>
      <c r="P11" s="442"/>
      <c r="Q11" s="443"/>
      <c r="R11" s="442"/>
      <c r="S11" s="442"/>
      <c r="T11" s="443"/>
      <c r="U11" s="442"/>
      <c r="V11" s="443"/>
      <c r="W11" s="442"/>
      <c r="X11" s="443"/>
      <c r="Y11" s="854"/>
      <c r="Z11" s="853"/>
      <c r="AA11" s="853"/>
      <c r="AB11" s="853"/>
      <c r="AC11" s="476" cm="1">
        <f t="array" ref="AC11">SUM(K11:X11*J11)+SUM(Y11:AB11*1.1*J11)</f>
        <v>0</v>
      </c>
      <c r="AD11" s="156" t="str">
        <f>IF(SUM(K11:AB11)&gt;0,"Yes","No")</f>
        <v>No</v>
      </c>
      <c r="AE11" s="477" t="str">
        <f t="shared" ref="AE11:AE37" si="4">IF(A11="New","Yes","No")</f>
        <v>No</v>
      </c>
      <c r="AG11" s="114">
        <f t="shared" ref="AG11:AG42" si="5">BD11</f>
        <v>2</v>
      </c>
      <c r="AH11" s="115">
        <f>AG11*SUM(K11:AB11)</f>
        <v>0</v>
      </c>
      <c r="AJ11" s="303">
        <v>1.4</v>
      </c>
      <c r="AK11" s="303">
        <f>SUM(K11:AB11)*AJ11</f>
        <v>0</v>
      </c>
      <c r="AL11" s="185">
        <f>$H$11*K11</f>
        <v>0</v>
      </c>
      <c r="AM11" s="185">
        <f t="shared" ref="AM11:BC11" si="6">$H$11*L11</f>
        <v>0</v>
      </c>
      <c r="AN11" s="185">
        <f t="shared" si="6"/>
        <v>0</v>
      </c>
      <c r="AO11" s="185">
        <f t="shared" si="6"/>
        <v>0</v>
      </c>
      <c r="AP11" s="185">
        <f t="shared" si="6"/>
        <v>0</v>
      </c>
      <c r="AQ11" s="185">
        <f t="shared" si="6"/>
        <v>0</v>
      </c>
      <c r="AR11" s="185">
        <f t="shared" si="6"/>
        <v>0</v>
      </c>
      <c r="AS11" s="185">
        <f t="shared" si="6"/>
        <v>0</v>
      </c>
      <c r="AT11" s="185">
        <f t="shared" si="6"/>
        <v>0</v>
      </c>
      <c r="AU11" s="185">
        <f t="shared" si="6"/>
        <v>0</v>
      </c>
      <c r="AV11" s="185">
        <f t="shared" si="6"/>
        <v>0</v>
      </c>
      <c r="AW11" s="185">
        <f t="shared" si="6"/>
        <v>0</v>
      </c>
      <c r="AX11" s="185">
        <f t="shared" si="6"/>
        <v>0</v>
      </c>
      <c r="AY11" s="185">
        <f t="shared" si="6"/>
        <v>0</v>
      </c>
      <c r="AZ11" s="185">
        <f t="shared" si="6"/>
        <v>0</v>
      </c>
      <c r="BA11" s="185">
        <f t="shared" si="6"/>
        <v>0</v>
      </c>
      <c r="BB11" s="185">
        <f t="shared" si="6"/>
        <v>0</v>
      </c>
      <c r="BC11" s="185">
        <f t="shared" si="6"/>
        <v>0</v>
      </c>
      <c r="BD11" s="316">
        <v>2</v>
      </c>
      <c r="BE11" s="783">
        <f>SUM(BG11+BI11+BK11)</f>
        <v>0</v>
      </c>
      <c r="BF11" s="562">
        <v>12</v>
      </c>
      <c r="BG11" s="223">
        <f>SUM($K11:$AB11)*BF11</f>
        <v>0</v>
      </c>
      <c r="BH11" s="562"/>
      <c r="BI11" s="223">
        <f>SUM($K11:$AB11)*BH11</f>
        <v>0</v>
      </c>
      <c r="BJ11" s="562"/>
      <c r="BK11" s="223">
        <f>SUM($K11:$AB11)*BJ11</f>
        <v>0</v>
      </c>
      <c r="BL11" s="592"/>
      <c r="BM11" s="209">
        <f>IF(F11="XS",IF(SUM(K11:AB11)&gt;0,SUM(K11:AB11),0),0)*H11</f>
        <v>0</v>
      </c>
      <c r="BN11" s="209">
        <f>IF(F11="S",IF(SUM(K11:AB11)&gt;0,SUM(K11:AB11),0),0)*H11</f>
        <v>0</v>
      </c>
      <c r="BO11" s="209">
        <f>IF(F11="M",IF(SUM(K11:AB11)&gt;0,SUM(K11:AB11),0),0)*H11</f>
        <v>0</v>
      </c>
      <c r="BP11" s="209">
        <f>IF(F11="L",IF(SUM(K11:AB11)&gt;0,SUM(K11:AB11),0),0)*H11</f>
        <v>0</v>
      </c>
      <c r="BQ11" s="209">
        <f>IF(F11="XL",IF(SUM(K11:AB11)&gt;0,SUM(K11:AB11),0),0)*H11</f>
        <v>0</v>
      </c>
      <c r="BR11" s="209">
        <f>IF(F11="2XL",IF(SUM(K11:AB11)&gt;0,SUM(K11:AB11),0),0)*H11</f>
        <v>0</v>
      </c>
      <c r="BS11" s="209">
        <f>IF(F11="3XL",IF(SUM(K11:AB11)&gt;0,SUM(K11:AB11),0),0)*H11</f>
        <v>0</v>
      </c>
      <c r="BT11" s="209">
        <f>IF(F11="various",IF(SUM(K11:AB11)&gt;0,SUM(K11:AB11),0),0)*H11</f>
        <v>0</v>
      </c>
      <c r="BU11" s="592"/>
      <c r="BV11" s="177">
        <f>IF(D11="",IF(SUM(K11:AB11)&gt;0,SUM(K11:AB11),0),0)*H11</f>
        <v>0</v>
      </c>
      <c r="BW11" s="177">
        <f>IF(D11="Dual tex.",IF(SUM(K11:AB11)&gt;0,SUM(K11:AB11),0),0)*H11</f>
        <v>0</v>
      </c>
      <c r="BX11" s="177">
        <f>IF(D11="No tex.",IF(SUM(K11:AB11)&gt;0,SUM(K11:AB11),0),0)*H11</f>
        <v>0</v>
      </c>
      <c r="BY11" s="592"/>
      <c r="BZ11" s="209">
        <f>IF(E11="sloper",IF(SUM(K11:AB11)&gt;0,SUM(K11:AB11),0),0)*H11</f>
        <v>0</v>
      </c>
      <c r="CA11" s="209">
        <f>IF(E11="jug",IF(SUM(K11:AB11)&gt;0,SUM(K11:AB11),0),0)*H11</f>
        <v>0</v>
      </c>
      <c r="CB11" s="209">
        <f>IF(E11="edge",IF(SUM(K11:AB11)&gt;0,SUM(K11:AB11),0),0)*H11</f>
        <v>0</v>
      </c>
      <c r="CC11" s="209">
        <f>IF(E11="incut",IF(SUM(K11:AB11)&gt;0,SUM(K11:AB11),0),0)*H11</f>
        <v>0</v>
      </c>
      <c r="CD11" s="209">
        <f>IF(E11="dish",IF(SUM(K11:AB11)&gt;0,SUM(K11:AB11),0),0)*H11</f>
        <v>0</v>
      </c>
      <c r="CE11" s="209">
        <f>IF(E11="pinch",IF(SUM(K11:AB11)&gt;0,SUM(K11:AB11),0),0)*H11</f>
        <v>0</v>
      </c>
      <c r="CF11" s="209">
        <f>IF(E11="pocket",IF(SUM(K11:AB11)&gt;0,SUM(K11:AB11),0),0)*H11</f>
        <v>0</v>
      </c>
      <c r="CG11" s="209">
        <f>IF(E11="various",IF(SUM(K11:AB11)&gt;0,SUM(K11:AB11),0),0)*H11</f>
        <v>0</v>
      </c>
    </row>
    <row r="12" spans="1:89" s="8" customFormat="1" ht="60" customHeight="1">
      <c r="A12" s="230"/>
      <c r="B12" s="65"/>
      <c r="C12" s="509" t="s">
        <v>313</v>
      </c>
      <c r="D12" s="471" t="s">
        <v>270</v>
      </c>
      <c r="E12" s="487" t="s">
        <v>105</v>
      </c>
      <c r="F12" s="487" t="s">
        <v>104</v>
      </c>
      <c r="G12" s="480" t="s">
        <v>83</v>
      </c>
      <c r="H12" s="8">
        <v>4</v>
      </c>
      <c r="I12" s="487" t="s">
        <v>220</v>
      </c>
      <c r="J12" s="478">
        <v>416.37750000000005</v>
      </c>
      <c r="K12" s="101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20"/>
      <c r="Y12" s="717"/>
      <c r="Z12" s="479"/>
      <c r="AA12" s="479"/>
      <c r="AB12" s="479"/>
      <c r="AC12" s="121" cm="1">
        <f t="array" ref="AC12">SUM(K12:X12*J12)+SUM(Y12:AB12*1.1*J12)</f>
        <v>0</v>
      </c>
      <c r="AD12" s="8" t="str">
        <f t="shared" ref="AD12:AD62" si="7">IF(SUM(K12:AB12)&gt;0,"Yes","No")</f>
        <v>No</v>
      </c>
      <c r="AE12" s="197" t="str">
        <f t="shared" si="4"/>
        <v>No</v>
      </c>
      <c r="AG12" s="118">
        <f t="shared" si="5"/>
        <v>2</v>
      </c>
      <c r="AH12" s="119">
        <f t="shared" ref="AH12:AH42" si="8">AG12*SUM(K12:AB12)</f>
        <v>0</v>
      </c>
      <c r="AJ12" s="304">
        <v>1.4</v>
      </c>
      <c r="AK12" s="303">
        <f t="shared" ref="AK12:AK42" si="9">SUM(K12:AB12)*AJ12</f>
        <v>0</v>
      </c>
      <c r="AL12" s="185">
        <f>H12*K12</f>
        <v>0</v>
      </c>
      <c r="AM12" s="185">
        <f>$H12*L12</f>
        <v>0</v>
      </c>
      <c r="AN12" s="185">
        <f>H12*M12</f>
        <v>0</v>
      </c>
      <c r="AO12" s="185">
        <f>H12*N12</f>
        <v>0</v>
      </c>
      <c r="AP12" s="185">
        <f>H12*O12</f>
        <v>0</v>
      </c>
      <c r="AQ12" s="185">
        <f>H12*P12</f>
        <v>0</v>
      </c>
      <c r="AR12" s="185">
        <f t="shared" ref="AR12:AR37" si="10">H12*Q12</f>
        <v>0</v>
      </c>
      <c r="AS12" s="185">
        <f>H12*R12</f>
        <v>0</v>
      </c>
      <c r="AT12" s="185">
        <f>H12*S12</f>
        <v>0</v>
      </c>
      <c r="AU12" s="185">
        <f>H12*T12</f>
        <v>0</v>
      </c>
      <c r="AV12" s="185">
        <f>H12*U12</f>
        <v>0</v>
      </c>
      <c r="AW12" s="185">
        <f>H12*V12</f>
        <v>0</v>
      </c>
      <c r="AX12" s="185">
        <f>H12*W12</f>
        <v>0</v>
      </c>
      <c r="AY12" s="185">
        <f>H12*X12</f>
        <v>0</v>
      </c>
      <c r="AZ12" s="185">
        <f t="shared" ref="AZ12:AZ62" si="11">$H12*Y12</f>
        <v>0</v>
      </c>
      <c r="BA12" s="185">
        <f t="shared" ref="BA12:BA62" si="12">$H12*Z12</f>
        <v>0</v>
      </c>
      <c r="BB12" s="185">
        <f t="shared" ref="BB12:BB62" si="13">$H12*AA12</f>
        <v>0</v>
      </c>
      <c r="BC12" s="185">
        <f t="shared" ref="BC12:BC62" si="14">$H12*AB12</f>
        <v>0</v>
      </c>
      <c r="BD12" s="317">
        <v>2</v>
      </c>
      <c r="BE12" s="783">
        <f t="shared" ref="BE12:BE62" si="15">SUM(BG12+BI12+BK12)</f>
        <v>0</v>
      </c>
      <c r="BF12" s="562">
        <v>12</v>
      </c>
      <c r="BG12" s="223">
        <f t="shared" ref="BG12:BG62" si="16">SUM($K12:$AB12)*BF12</f>
        <v>0</v>
      </c>
      <c r="BH12" s="562"/>
      <c r="BI12" s="223">
        <f t="shared" ref="BI12:BI62" si="17">SUM($K12:$AB12)*BH12</f>
        <v>0</v>
      </c>
      <c r="BJ12" s="562"/>
      <c r="BK12" s="223">
        <f t="shared" ref="BK12:BK62" si="18">SUM($K12:$AB12)*BJ12</f>
        <v>0</v>
      </c>
      <c r="BL12" s="592"/>
      <c r="BM12" s="209">
        <f t="shared" ref="BM12:BM37" si="19">IF(F12="XS",IF(SUM(K12:AB12)&gt;0,SUM(K12:AB12),0),0)*H12</f>
        <v>0</v>
      </c>
      <c r="BN12" s="209">
        <f t="shared" ref="BN12:BN37" si="20">IF(F12="S",IF(SUM(K12:AB12)&gt;0,SUM(K12:AB12),0),0)*H12</f>
        <v>0</v>
      </c>
      <c r="BO12" s="209">
        <f t="shared" ref="BO12:BO37" si="21">IF(F12="M",IF(SUM(K12:AB12)&gt;0,SUM(K12:AB12),0),0)*H12</f>
        <v>0</v>
      </c>
      <c r="BP12" s="209">
        <f t="shared" ref="BP12:BP37" si="22">IF(F12="L",IF(SUM(K12:AB12)&gt;0,SUM(K12:AB12),0),0)*H12</f>
        <v>0</v>
      </c>
      <c r="BQ12" s="209">
        <f t="shared" ref="BQ12:BQ37" si="23">IF(F12="XL",IF(SUM(K12:AB12)&gt;0,SUM(K12:AB12),0),0)*H12</f>
        <v>0</v>
      </c>
      <c r="BR12" s="209">
        <f t="shared" ref="BR12:BR37" si="24">IF(F12="2XL",IF(SUM(K12:AB12)&gt;0,SUM(K12:AB12),0),0)*H12</f>
        <v>0</v>
      </c>
      <c r="BS12" s="209">
        <f t="shared" ref="BS12:BS37" si="25">IF(F12="3XL",IF(SUM(K12:AB12)&gt;0,SUM(K12:AB12),0),0)*H12</f>
        <v>0</v>
      </c>
      <c r="BT12" s="209">
        <f t="shared" ref="BT12:BT37" si="26">IF(F12="various",IF(SUM(K12:AB12)&gt;0,SUM(K12:AB12),0),0)*H12</f>
        <v>0</v>
      </c>
      <c r="BU12" s="592"/>
      <c r="BV12" s="177">
        <f t="shared" ref="BV12:BV37" si="27">IF(D12="",IF(SUM(K12:AB12)&gt;0,SUM(K12:AB12),0),0)*H12</f>
        <v>0</v>
      </c>
      <c r="BW12" s="177">
        <f t="shared" ref="BW12:BW37" si="28">IF(D12="Dual tex.",IF(SUM(K12:AB12)&gt;0,SUM(K12:AB12),0),0)*H12</f>
        <v>0</v>
      </c>
      <c r="BX12" s="177">
        <f t="shared" ref="BX12:BX37" si="29">IF(D12="No tex.",IF(SUM(K12:AB12)&gt;0,SUM(K12:AB12),0),0)*H12</f>
        <v>0</v>
      </c>
      <c r="BY12" s="592"/>
      <c r="BZ12" s="209">
        <f t="shared" ref="BZ12:BZ37" si="30">IF(E12="sloper",IF(SUM(K12:AB12)&gt;0,SUM(K12:AB12),0),0)*H12</f>
        <v>0</v>
      </c>
      <c r="CA12" s="209">
        <f t="shared" ref="CA12:CA37" si="31">IF(E12="jug",IF(SUM(K12:AB12)&gt;0,SUM(K12:AB12),0),0)*H12</f>
        <v>0</v>
      </c>
      <c r="CB12" s="209">
        <f t="shared" ref="CB12:CB37" si="32">IF(E12="edge",IF(SUM(K12:AB12)&gt;0,SUM(K12:AB12),0),0)*H12</f>
        <v>0</v>
      </c>
      <c r="CC12" s="209">
        <f t="shared" ref="CC12:CC37" si="33">IF(E12="incut",IF(SUM(K12:AB12)&gt;0,SUM(K12:AB12),0),0)*H12</f>
        <v>0</v>
      </c>
      <c r="CD12" s="209">
        <f t="shared" ref="CD12:CD37" si="34">IF(E12="dish",IF(SUM(K12:AB12)&gt;0,SUM(K12:AB12),0),0)*H12</f>
        <v>0</v>
      </c>
      <c r="CE12" s="209">
        <f t="shared" ref="CE12:CE37" si="35">IF(E12="pinch",IF(SUM(K12:AB12)&gt;0,SUM(K12:AB12),0),0)*H12</f>
        <v>0</v>
      </c>
      <c r="CF12" s="209">
        <f t="shared" ref="CF12:CF37" si="36">IF(E12="pocket",IF(SUM(K12:AB12)&gt;0,SUM(K12:AB12),0),0)*H12</f>
        <v>0</v>
      </c>
      <c r="CG12" s="209">
        <f t="shared" ref="CG12:CG37" si="37">IF(E12="various",IF(SUM(K12:AB12)&gt;0,SUM(K12:AB12),0),0)*H12</f>
        <v>0</v>
      </c>
      <c r="CH12" s="310"/>
    </row>
    <row r="13" spans="1:89" s="8" customFormat="1" ht="60" customHeight="1">
      <c r="A13" s="191"/>
      <c r="B13" s="65"/>
      <c r="C13" s="511" t="s">
        <v>154</v>
      </c>
      <c r="D13" s="229"/>
      <c r="E13" s="488" t="s">
        <v>105</v>
      </c>
      <c r="F13" s="488" t="s">
        <v>103</v>
      </c>
      <c r="G13" s="274" t="s">
        <v>272</v>
      </c>
      <c r="H13" s="201">
        <v>2</v>
      </c>
      <c r="I13" s="494" t="s">
        <v>220</v>
      </c>
      <c r="J13" s="272">
        <v>328.34340000000003</v>
      </c>
      <c r="K13" s="116"/>
      <c r="L13" s="102"/>
      <c r="M13" s="204"/>
      <c r="N13" s="102"/>
      <c r="O13" s="204"/>
      <c r="P13" s="102"/>
      <c r="Q13" s="204"/>
      <c r="R13" s="102"/>
      <c r="S13" s="102"/>
      <c r="T13" s="204"/>
      <c r="U13" s="102"/>
      <c r="V13" s="204"/>
      <c r="W13" s="102"/>
      <c r="X13" s="204"/>
      <c r="Y13" s="718"/>
      <c r="Z13" s="714"/>
      <c r="AA13" s="714"/>
      <c r="AB13" s="714"/>
      <c r="AC13" s="117" cm="1">
        <f t="array" ref="AC13">SUM(K13:X13*J13)+SUM(Y13:AB13*1.1*J13)</f>
        <v>0</v>
      </c>
      <c r="AD13" s="201" t="str">
        <f t="shared" si="7"/>
        <v>No</v>
      </c>
      <c r="AE13" s="119" t="str">
        <f t="shared" si="4"/>
        <v>No</v>
      </c>
      <c r="AG13" s="118">
        <f t="shared" si="5"/>
        <v>2</v>
      </c>
      <c r="AH13" s="119">
        <f t="shared" si="8"/>
        <v>0</v>
      </c>
      <c r="AJ13" s="304">
        <v>1.8</v>
      </c>
      <c r="AK13" s="303">
        <f t="shared" si="9"/>
        <v>0</v>
      </c>
      <c r="AL13" s="185">
        <f t="shared" ref="AL13:AQ13" si="38">$H$13*K13</f>
        <v>0</v>
      </c>
      <c r="AM13" s="185">
        <f t="shared" si="38"/>
        <v>0</v>
      </c>
      <c r="AN13" s="185">
        <f t="shared" si="38"/>
        <v>0</v>
      </c>
      <c r="AO13" s="185">
        <f t="shared" si="38"/>
        <v>0</v>
      </c>
      <c r="AP13" s="185">
        <f t="shared" si="38"/>
        <v>0</v>
      </c>
      <c r="AQ13" s="185">
        <f t="shared" si="38"/>
        <v>0</v>
      </c>
      <c r="AR13" s="185">
        <f t="shared" si="10"/>
        <v>0</v>
      </c>
      <c r="AS13" s="185">
        <f t="shared" ref="AS13:AY13" si="39">$H$13*R13</f>
        <v>0</v>
      </c>
      <c r="AT13" s="185">
        <f t="shared" si="39"/>
        <v>0</v>
      </c>
      <c r="AU13" s="185">
        <f t="shared" si="39"/>
        <v>0</v>
      </c>
      <c r="AV13" s="185">
        <f t="shared" si="39"/>
        <v>0</v>
      </c>
      <c r="AW13" s="185">
        <f t="shared" si="39"/>
        <v>0</v>
      </c>
      <c r="AX13" s="185">
        <f t="shared" si="39"/>
        <v>0</v>
      </c>
      <c r="AY13" s="185">
        <f t="shared" si="39"/>
        <v>0</v>
      </c>
      <c r="AZ13" s="185">
        <f t="shared" si="11"/>
        <v>0</v>
      </c>
      <c r="BA13" s="185">
        <f t="shared" si="12"/>
        <v>0</v>
      </c>
      <c r="BB13" s="185">
        <f t="shared" si="13"/>
        <v>0</v>
      </c>
      <c r="BC13" s="185">
        <f t="shared" si="14"/>
        <v>0</v>
      </c>
      <c r="BD13" s="317">
        <v>2</v>
      </c>
      <c r="BE13" s="783">
        <f t="shared" si="15"/>
        <v>0</v>
      </c>
      <c r="BF13" s="562">
        <v>8</v>
      </c>
      <c r="BG13" s="223">
        <f t="shared" si="16"/>
        <v>0</v>
      </c>
      <c r="BH13" s="562"/>
      <c r="BI13" s="223">
        <f t="shared" si="17"/>
        <v>0</v>
      </c>
      <c r="BJ13" s="562"/>
      <c r="BK13" s="223">
        <f t="shared" si="18"/>
        <v>0</v>
      </c>
      <c r="BL13" s="592"/>
      <c r="BM13" s="209">
        <f t="shared" si="19"/>
        <v>0</v>
      </c>
      <c r="BN13" s="209">
        <f t="shared" si="20"/>
        <v>0</v>
      </c>
      <c r="BO13" s="209">
        <f t="shared" si="21"/>
        <v>0</v>
      </c>
      <c r="BP13" s="209">
        <f t="shared" si="22"/>
        <v>0</v>
      </c>
      <c r="BQ13" s="209">
        <f t="shared" si="23"/>
        <v>0</v>
      </c>
      <c r="BR13" s="209">
        <f t="shared" si="24"/>
        <v>0</v>
      </c>
      <c r="BS13" s="209">
        <f t="shared" si="25"/>
        <v>0</v>
      </c>
      <c r="BT13" s="209">
        <f t="shared" si="26"/>
        <v>0</v>
      </c>
      <c r="BU13" s="592"/>
      <c r="BV13" s="177">
        <f t="shared" si="27"/>
        <v>0</v>
      </c>
      <c r="BW13" s="177">
        <f t="shared" si="28"/>
        <v>0</v>
      </c>
      <c r="BX13" s="177">
        <f t="shared" si="29"/>
        <v>0</v>
      </c>
      <c r="BY13" s="592"/>
      <c r="BZ13" s="209">
        <f t="shared" si="30"/>
        <v>0</v>
      </c>
      <c r="CA13" s="209">
        <f t="shared" si="31"/>
        <v>0</v>
      </c>
      <c r="CB13" s="209">
        <f t="shared" si="32"/>
        <v>0</v>
      </c>
      <c r="CC13" s="209">
        <f t="shared" si="33"/>
        <v>0</v>
      </c>
      <c r="CD13" s="209">
        <f t="shared" si="34"/>
        <v>0</v>
      </c>
      <c r="CE13" s="209">
        <f t="shared" si="35"/>
        <v>0</v>
      </c>
      <c r="CF13" s="209">
        <f t="shared" si="36"/>
        <v>0</v>
      </c>
      <c r="CG13" s="209">
        <f t="shared" si="37"/>
        <v>0</v>
      </c>
    </row>
    <row r="14" spans="1:89" s="8" customFormat="1" ht="60" customHeight="1">
      <c r="A14" s="230"/>
      <c r="B14" s="65"/>
      <c r="C14" s="509" t="s">
        <v>155</v>
      </c>
      <c r="D14" s="231"/>
      <c r="E14" s="489" t="s">
        <v>105</v>
      </c>
      <c r="F14" s="487" t="s">
        <v>103</v>
      </c>
      <c r="G14" s="276" t="s">
        <v>60</v>
      </c>
      <c r="H14" s="8">
        <v>1</v>
      </c>
      <c r="I14" s="69" t="s">
        <v>220</v>
      </c>
      <c r="J14" s="273">
        <v>164.17170000000002</v>
      </c>
      <c r="K14" s="120"/>
      <c r="L14" s="100"/>
      <c r="M14" s="195"/>
      <c r="N14" s="100"/>
      <c r="O14" s="195"/>
      <c r="P14" s="100"/>
      <c r="Q14" s="195"/>
      <c r="R14" s="100"/>
      <c r="S14" s="100"/>
      <c r="T14" s="195"/>
      <c r="U14" s="100"/>
      <c r="V14" s="195"/>
      <c r="W14" s="100"/>
      <c r="X14" s="195"/>
      <c r="Y14" s="717"/>
      <c r="Z14" s="479"/>
      <c r="AA14" s="479"/>
      <c r="AB14" s="479"/>
      <c r="AC14" s="712" cm="1">
        <f t="array" ref="AC14">SUM(K14:X14*J14)+SUM(Y14:AB14*1.1*J14)</f>
        <v>0</v>
      </c>
      <c r="AD14" s="8" t="str">
        <f t="shared" si="7"/>
        <v>No</v>
      </c>
      <c r="AE14" s="197" t="str">
        <f t="shared" si="4"/>
        <v>No</v>
      </c>
      <c r="AG14" s="118">
        <f t="shared" si="5"/>
        <v>1</v>
      </c>
      <c r="AH14" s="119">
        <f t="shared" si="8"/>
        <v>0</v>
      </c>
      <c r="AJ14" s="304">
        <v>0.9</v>
      </c>
      <c r="AK14" s="303">
        <f t="shared" si="9"/>
        <v>0</v>
      </c>
      <c r="AL14" s="185">
        <f t="shared" ref="AL14:AQ14" si="40">$H14*K14</f>
        <v>0</v>
      </c>
      <c r="AM14" s="185">
        <f t="shared" si="40"/>
        <v>0</v>
      </c>
      <c r="AN14" s="185">
        <f t="shared" si="40"/>
        <v>0</v>
      </c>
      <c r="AO14" s="185">
        <f t="shared" si="40"/>
        <v>0</v>
      </c>
      <c r="AP14" s="185">
        <f t="shared" si="40"/>
        <v>0</v>
      </c>
      <c r="AQ14" s="185">
        <f t="shared" si="40"/>
        <v>0</v>
      </c>
      <c r="AR14" s="185">
        <f t="shared" si="10"/>
        <v>0</v>
      </c>
      <c r="AS14" s="185">
        <f t="shared" ref="AS14:AY14" si="41">$H14*R14</f>
        <v>0</v>
      </c>
      <c r="AT14" s="185">
        <f t="shared" si="41"/>
        <v>0</v>
      </c>
      <c r="AU14" s="185">
        <f t="shared" si="41"/>
        <v>0</v>
      </c>
      <c r="AV14" s="185">
        <f t="shared" si="41"/>
        <v>0</v>
      </c>
      <c r="AW14" s="185">
        <f t="shared" si="41"/>
        <v>0</v>
      </c>
      <c r="AX14" s="185">
        <f t="shared" si="41"/>
        <v>0</v>
      </c>
      <c r="AY14" s="185">
        <f t="shared" si="41"/>
        <v>0</v>
      </c>
      <c r="AZ14" s="185">
        <f t="shared" si="11"/>
        <v>0</v>
      </c>
      <c r="BA14" s="185">
        <f t="shared" si="12"/>
        <v>0</v>
      </c>
      <c r="BB14" s="185">
        <f t="shared" si="13"/>
        <v>0</v>
      </c>
      <c r="BC14" s="185">
        <f t="shared" si="14"/>
        <v>0</v>
      </c>
      <c r="BD14" s="317">
        <v>1</v>
      </c>
      <c r="BE14" s="783">
        <f t="shared" si="15"/>
        <v>0</v>
      </c>
      <c r="BF14" s="562">
        <v>4</v>
      </c>
      <c r="BG14" s="223">
        <f t="shared" si="16"/>
        <v>0</v>
      </c>
      <c r="BH14" s="562"/>
      <c r="BI14" s="223">
        <f t="shared" si="17"/>
        <v>0</v>
      </c>
      <c r="BJ14" s="562"/>
      <c r="BK14" s="223">
        <f t="shared" si="18"/>
        <v>0</v>
      </c>
      <c r="BL14" s="592"/>
      <c r="BM14" s="209">
        <f t="shared" si="19"/>
        <v>0</v>
      </c>
      <c r="BN14" s="209">
        <f t="shared" si="20"/>
        <v>0</v>
      </c>
      <c r="BO14" s="209">
        <f t="shared" si="21"/>
        <v>0</v>
      </c>
      <c r="BP14" s="209">
        <f t="shared" si="22"/>
        <v>0</v>
      </c>
      <c r="BQ14" s="209">
        <f t="shared" si="23"/>
        <v>0</v>
      </c>
      <c r="BR14" s="209">
        <f t="shared" si="24"/>
        <v>0</v>
      </c>
      <c r="BS14" s="209">
        <f t="shared" si="25"/>
        <v>0</v>
      </c>
      <c r="BT14" s="209">
        <f t="shared" si="26"/>
        <v>0</v>
      </c>
      <c r="BU14" s="592"/>
      <c r="BV14" s="177">
        <f t="shared" si="27"/>
        <v>0</v>
      </c>
      <c r="BW14" s="177">
        <f t="shared" si="28"/>
        <v>0</v>
      </c>
      <c r="BX14" s="177">
        <f t="shared" si="29"/>
        <v>0</v>
      </c>
      <c r="BY14" s="592"/>
      <c r="BZ14" s="209">
        <f t="shared" si="30"/>
        <v>0</v>
      </c>
      <c r="CA14" s="209">
        <f t="shared" si="31"/>
        <v>0</v>
      </c>
      <c r="CB14" s="209">
        <f t="shared" si="32"/>
        <v>0</v>
      </c>
      <c r="CC14" s="209">
        <f t="shared" si="33"/>
        <v>0</v>
      </c>
      <c r="CD14" s="209">
        <f t="shared" si="34"/>
        <v>0</v>
      </c>
      <c r="CE14" s="209">
        <f t="shared" si="35"/>
        <v>0</v>
      </c>
      <c r="CF14" s="209">
        <f t="shared" si="36"/>
        <v>0</v>
      </c>
      <c r="CG14" s="209">
        <f t="shared" si="37"/>
        <v>0</v>
      </c>
    </row>
    <row r="15" spans="1:89" s="8" customFormat="1" ht="60" customHeight="1">
      <c r="A15" s="191"/>
      <c r="B15" s="65"/>
      <c r="C15" s="511" t="s">
        <v>156</v>
      </c>
      <c r="D15" s="229"/>
      <c r="E15" s="488" t="s">
        <v>105</v>
      </c>
      <c r="F15" s="488" t="s">
        <v>103</v>
      </c>
      <c r="G15" s="274" t="s">
        <v>61</v>
      </c>
      <c r="H15" s="201">
        <v>1</v>
      </c>
      <c r="I15" s="494" t="s">
        <v>220</v>
      </c>
      <c r="J15" s="272">
        <v>172.49925000000002</v>
      </c>
      <c r="K15" s="116"/>
      <c r="L15" s="102"/>
      <c r="M15" s="204"/>
      <c r="N15" s="102"/>
      <c r="O15" s="204"/>
      <c r="P15" s="102"/>
      <c r="Q15" s="204"/>
      <c r="R15" s="102"/>
      <c r="S15" s="102"/>
      <c r="T15" s="204"/>
      <c r="U15" s="102"/>
      <c r="V15" s="204"/>
      <c r="W15" s="102"/>
      <c r="X15" s="204"/>
      <c r="Y15" s="718"/>
      <c r="Z15" s="714"/>
      <c r="AA15" s="714"/>
      <c r="AB15" s="714"/>
      <c r="AC15" s="117" cm="1">
        <f t="array" ref="AC15">SUM(K15:X15*J15)+SUM(Y15:AB15*1.1*J15)</f>
        <v>0</v>
      </c>
      <c r="AD15" s="201" t="str">
        <f t="shared" si="7"/>
        <v>No</v>
      </c>
      <c r="AE15" s="119" t="str">
        <f t="shared" si="4"/>
        <v>No</v>
      </c>
      <c r="AG15" s="118">
        <f t="shared" si="5"/>
        <v>1</v>
      </c>
      <c r="AH15" s="119">
        <f t="shared" si="8"/>
        <v>0</v>
      </c>
      <c r="AJ15" s="304">
        <v>1.2</v>
      </c>
      <c r="AK15" s="303">
        <f t="shared" si="9"/>
        <v>0</v>
      </c>
      <c r="AL15" s="185">
        <f t="shared" ref="AL15:AQ15" si="42">$H$15*K15</f>
        <v>0</v>
      </c>
      <c r="AM15" s="185">
        <f t="shared" si="42"/>
        <v>0</v>
      </c>
      <c r="AN15" s="185">
        <f t="shared" si="42"/>
        <v>0</v>
      </c>
      <c r="AO15" s="185">
        <f t="shared" si="42"/>
        <v>0</v>
      </c>
      <c r="AP15" s="185">
        <f t="shared" si="42"/>
        <v>0</v>
      </c>
      <c r="AQ15" s="185">
        <f t="shared" si="42"/>
        <v>0</v>
      </c>
      <c r="AR15" s="185">
        <f t="shared" si="10"/>
        <v>0</v>
      </c>
      <c r="AS15" s="185">
        <f t="shared" ref="AS15:AY15" si="43">$H$15*R15</f>
        <v>0</v>
      </c>
      <c r="AT15" s="185">
        <f t="shared" si="43"/>
        <v>0</v>
      </c>
      <c r="AU15" s="185">
        <f t="shared" si="43"/>
        <v>0</v>
      </c>
      <c r="AV15" s="185">
        <f t="shared" si="43"/>
        <v>0</v>
      </c>
      <c r="AW15" s="185">
        <f t="shared" si="43"/>
        <v>0</v>
      </c>
      <c r="AX15" s="185">
        <f t="shared" si="43"/>
        <v>0</v>
      </c>
      <c r="AY15" s="185">
        <f t="shared" si="43"/>
        <v>0</v>
      </c>
      <c r="AZ15" s="185">
        <f t="shared" si="11"/>
        <v>0</v>
      </c>
      <c r="BA15" s="185">
        <f t="shared" si="12"/>
        <v>0</v>
      </c>
      <c r="BB15" s="185">
        <f t="shared" si="13"/>
        <v>0</v>
      </c>
      <c r="BC15" s="185">
        <f t="shared" si="14"/>
        <v>0</v>
      </c>
      <c r="BD15" s="317">
        <v>1</v>
      </c>
      <c r="BE15" s="783">
        <f t="shared" si="15"/>
        <v>0</v>
      </c>
      <c r="BF15" s="562">
        <v>4</v>
      </c>
      <c r="BG15" s="223">
        <f t="shared" si="16"/>
        <v>0</v>
      </c>
      <c r="BH15" s="562"/>
      <c r="BI15" s="223">
        <f t="shared" si="17"/>
        <v>0</v>
      </c>
      <c r="BJ15" s="562"/>
      <c r="BK15" s="223">
        <f t="shared" si="18"/>
        <v>0</v>
      </c>
      <c r="BL15" s="592"/>
      <c r="BM15" s="209">
        <f t="shared" si="19"/>
        <v>0</v>
      </c>
      <c r="BN15" s="209">
        <f t="shared" si="20"/>
        <v>0</v>
      </c>
      <c r="BO15" s="209">
        <f t="shared" si="21"/>
        <v>0</v>
      </c>
      <c r="BP15" s="209">
        <f t="shared" si="22"/>
        <v>0</v>
      </c>
      <c r="BQ15" s="209">
        <f t="shared" si="23"/>
        <v>0</v>
      </c>
      <c r="BR15" s="209">
        <f t="shared" si="24"/>
        <v>0</v>
      </c>
      <c r="BS15" s="209">
        <f t="shared" si="25"/>
        <v>0</v>
      </c>
      <c r="BT15" s="209">
        <f t="shared" si="26"/>
        <v>0</v>
      </c>
      <c r="BU15" s="592"/>
      <c r="BV15" s="177">
        <f t="shared" si="27"/>
        <v>0</v>
      </c>
      <c r="BW15" s="177">
        <f t="shared" si="28"/>
        <v>0</v>
      </c>
      <c r="BX15" s="177">
        <f t="shared" si="29"/>
        <v>0</v>
      </c>
      <c r="BY15" s="592"/>
      <c r="BZ15" s="209">
        <f t="shared" si="30"/>
        <v>0</v>
      </c>
      <c r="CA15" s="209">
        <f t="shared" si="31"/>
        <v>0</v>
      </c>
      <c r="CB15" s="209">
        <f t="shared" si="32"/>
        <v>0</v>
      </c>
      <c r="CC15" s="209">
        <f t="shared" si="33"/>
        <v>0</v>
      </c>
      <c r="CD15" s="209">
        <f t="shared" si="34"/>
        <v>0</v>
      </c>
      <c r="CE15" s="209">
        <f t="shared" si="35"/>
        <v>0</v>
      </c>
      <c r="CF15" s="209">
        <f t="shared" si="36"/>
        <v>0</v>
      </c>
      <c r="CG15" s="209">
        <f t="shared" si="37"/>
        <v>0</v>
      </c>
    </row>
    <row r="16" spans="1:89" s="8" customFormat="1" ht="60" customHeight="1">
      <c r="A16" s="230"/>
      <c r="B16" s="65"/>
      <c r="C16" s="509" t="s">
        <v>157</v>
      </c>
      <c r="D16" s="231"/>
      <c r="E16" s="489" t="s">
        <v>105</v>
      </c>
      <c r="F16" s="487" t="s">
        <v>103</v>
      </c>
      <c r="G16" s="276" t="s">
        <v>62</v>
      </c>
      <c r="H16" s="8">
        <v>1</v>
      </c>
      <c r="I16" s="69" t="s">
        <v>220</v>
      </c>
      <c r="J16" s="273">
        <v>172.49925000000002</v>
      </c>
      <c r="K16" s="120"/>
      <c r="L16" s="100"/>
      <c r="M16" s="195"/>
      <c r="N16" s="100"/>
      <c r="O16" s="195"/>
      <c r="P16" s="100"/>
      <c r="Q16" s="195"/>
      <c r="R16" s="100"/>
      <c r="S16" s="100"/>
      <c r="T16" s="195"/>
      <c r="U16" s="100"/>
      <c r="V16" s="195"/>
      <c r="W16" s="100"/>
      <c r="X16" s="195"/>
      <c r="Y16" s="717"/>
      <c r="Z16" s="479"/>
      <c r="AA16" s="479"/>
      <c r="AB16" s="479"/>
      <c r="AC16" s="712" cm="1">
        <f t="array" ref="AC16">SUM(K16:X16*J16)+SUM(Y16:AB16*1.1*J16)</f>
        <v>0</v>
      </c>
      <c r="AD16" s="8" t="str">
        <f t="shared" si="7"/>
        <v>No</v>
      </c>
      <c r="AE16" s="197" t="str">
        <f t="shared" si="4"/>
        <v>No</v>
      </c>
      <c r="AG16" s="118">
        <f t="shared" si="5"/>
        <v>1</v>
      </c>
      <c r="AH16" s="119">
        <f t="shared" si="8"/>
        <v>0</v>
      </c>
      <c r="AJ16" s="304">
        <v>1.1000000000000001</v>
      </c>
      <c r="AK16" s="303">
        <f t="shared" si="9"/>
        <v>0</v>
      </c>
      <c r="AL16" s="185">
        <f t="shared" ref="AL16:AQ16" si="44">$H$16*K16</f>
        <v>0</v>
      </c>
      <c r="AM16" s="185">
        <f t="shared" si="44"/>
        <v>0</v>
      </c>
      <c r="AN16" s="185">
        <f t="shared" si="44"/>
        <v>0</v>
      </c>
      <c r="AO16" s="185">
        <f t="shared" si="44"/>
        <v>0</v>
      </c>
      <c r="AP16" s="185">
        <f t="shared" si="44"/>
        <v>0</v>
      </c>
      <c r="AQ16" s="185">
        <f t="shared" si="44"/>
        <v>0</v>
      </c>
      <c r="AR16" s="185">
        <f t="shared" si="10"/>
        <v>0</v>
      </c>
      <c r="AS16" s="185">
        <f t="shared" ref="AS16:AY16" si="45">$H$16*R16</f>
        <v>0</v>
      </c>
      <c r="AT16" s="185">
        <f t="shared" si="45"/>
        <v>0</v>
      </c>
      <c r="AU16" s="185">
        <f t="shared" si="45"/>
        <v>0</v>
      </c>
      <c r="AV16" s="185">
        <f t="shared" si="45"/>
        <v>0</v>
      </c>
      <c r="AW16" s="185">
        <f t="shared" si="45"/>
        <v>0</v>
      </c>
      <c r="AX16" s="185">
        <f t="shared" si="45"/>
        <v>0</v>
      </c>
      <c r="AY16" s="185">
        <f t="shared" si="45"/>
        <v>0</v>
      </c>
      <c r="AZ16" s="185">
        <f t="shared" si="11"/>
        <v>0</v>
      </c>
      <c r="BA16" s="185">
        <f t="shared" si="12"/>
        <v>0</v>
      </c>
      <c r="BB16" s="185">
        <f t="shared" si="13"/>
        <v>0</v>
      </c>
      <c r="BC16" s="185">
        <f t="shared" si="14"/>
        <v>0</v>
      </c>
      <c r="BD16" s="317">
        <v>1</v>
      </c>
      <c r="BE16" s="783">
        <f t="shared" si="15"/>
        <v>0</v>
      </c>
      <c r="BF16" s="562">
        <v>4</v>
      </c>
      <c r="BG16" s="223">
        <f t="shared" si="16"/>
        <v>0</v>
      </c>
      <c r="BH16" s="562"/>
      <c r="BI16" s="223">
        <f t="shared" si="17"/>
        <v>0</v>
      </c>
      <c r="BJ16" s="562"/>
      <c r="BK16" s="223">
        <f t="shared" si="18"/>
        <v>0</v>
      </c>
      <c r="BL16" s="592"/>
      <c r="BM16" s="209">
        <f t="shared" si="19"/>
        <v>0</v>
      </c>
      <c r="BN16" s="209">
        <f t="shared" si="20"/>
        <v>0</v>
      </c>
      <c r="BO16" s="209">
        <f t="shared" si="21"/>
        <v>0</v>
      </c>
      <c r="BP16" s="209">
        <f t="shared" si="22"/>
        <v>0</v>
      </c>
      <c r="BQ16" s="209">
        <f t="shared" si="23"/>
        <v>0</v>
      </c>
      <c r="BR16" s="209">
        <f t="shared" si="24"/>
        <v>0</v>
      </c>
      <c r="BS16" s="209">
        <f t="shared" si="25"/>
        <v>0</v>
      </c>
      <c r="BT16" s="209">
        <f t="shared" si="26"/>
        <v>0</v>
      </c>
      <c r="BU16" s="592"/>
      <c r="BV16" s="177">
        <f t="shared" si="27"/>
        <v>0</v>
      </c>
      <c r="BW16" s="177">
        <f t="shared" si="28"/>
        <v>0</v>
      </c>
      <c r="BX16" s="177">
        <f t="shared" si="29"/>
        <v>0</v>
      </c>
      <c r="BY16" s="592"/>
      <c r="BZ16" s="209">
        <f t="shared" si="30"/>
        <v>0</v>
      </c>
      <c r="CA16" s="209">
        <f t="shared" si="31"/>
        <v>0</v>
      </c>
      <c r="CB16" s="209">
        <f t="shared" si="32"/>
        <v>0</v>
      </c>
      <c r="CC16" s="209">
        <f t="shared" si="33"/>
        <v>0</v>
      </c>
      <c r="CD16" s="209">
        <f t="shared" si="34"/>
        <v>0</v>
      </c>
      <c r="CE16" s="209">
        <f t="shared" si="35"/>
        <v>0</v>
      </c>
      <c r="CF16" s="209">
        <f t="shared" si="36"/>
        <v>0</v>
      </c>
      <c r="CG16" s="209">
        <f t="shared" si="37"/>
        <v>0</v>
      </c>
    </row>
    <row r="17" spans="1:85" s="8" customFormat="1" ht="60" customHeight="1">
      <c r="A17" s="191"/>
      <c r="B17" s="65"/>
      <c r="C17" s="511" t="s">
        <v>158</v>
      </c>
      <c r="D17" s="229"/>
      <c r="E17" s="488" t="s">
        <v>105</v>
      </c>
      <c r="F17" s="488" t="s">
        <v>103</v>
      </c>
      <c r="G17" s="274" t="s">
        <v>63</v>
      </c>
      <c r="H17" s="201">
        <v>1</v>
      </c>
      <c r="I17" s="494" t="s">
        <v>220</v>
      </c>
      <c r="J17" s="272">
        <v>168.93030000000002</v>
      </c>
      <c r="K17" s="116"/>
      <c r="L17" s="102"/>
      <c r="M17" s="204"/>
      <c r="N17" s="102"/>
      <c r="O17" s="204"/>
      <c r="P17" s="102"/>
      <c r="Q17" s="204"/>
      <c r="R17" s="102"/>
      <c r="S17" s="102"/>
      <c r="T17" s="204"/>
      <c r="U17" s="102"/>
      <c r="V17" s="204"/>
      <c r="W17" s="102"/>
      <c r="X17" s="204"/>
      <c r="Y17" s="718"/>
      <c r="Z17" s="714"/>
      <c r="AA17" s="714"/>
      <c r="AB17" s="714"/>
      <c r="AC17" s="117" cm="1">
        <f t="array" ref="AC17">SUM(K17:X17*J17)+SUM(Y17:AB17*1.1*J17)</f>
        <v>0</v>
      </c>
      <c r="AD17" s="201" t="str">
        <f t="shared" si="7"/>
        <v>No</v>
      </c>
      <c r="AE17" s="119" t="str">
        <f t="shared" si="4"/>
        <v>No</v>
      </c>
      <c r="AG17" s="118">
        <f t="shared" si="5"/>
        <v>1</v>
      </c>
      <c r="AH17" s="119">
        <f t="shared" si="8"/>
        <v>0</v>
      </c>
      <c r="AJ17" s="304">
        <v>0.95</v>
      </c>
      <c r="AK17" s="303">
        <f t="shared" si="9"/>
        <v>0</v>
      </c>
      <c r="AL17" s="185">
        <f t="shared" ref="AL17:AQ17" si="46">$H$17*K17</f>
        <v>0</v>
      </c>
      <c r="AM17" s="185">
        <f t="shared" si="46"/>
        <v>0</v>
      </c>
      <c r="AN17" s="185">
        <f t="shared" si="46"/>
        <v>0</v>
      </c>
      <c r="AO17" s="185">
        <f t="shared" si="46"/>
        <v>0</v>
      </c>
      <c r="AP17" s="185">
        <f t="shared" si="46"/>
        <v>0</v>
      </c>
      <c r="AQ17" s="185">
        <f t="shared" si="46"/>
        <v>0</v>
      </c>
      <c r="AR17" s="185">
        <f t="shared" si="10"/>
        <v>0</v>
      </c>
      <c r="AS17" s="185">
        <f t="shared" ref="AS17:AY17" si="47">$H$17*R17</f>
        <v>0</v>
      </c>
      <c r="AT17" s="185">
        <f t="shared" si="47"/>
        <v>0</v>
      </c>
      <c r="AU17" s="185">
        <f t="shared" si="47"/>
        <v>0</v>
      </c>
      <c r="AV17" s="185">
        <f t="shared" si="47"/>
        <v>0</v>
      </c>
      <c r="AW17" s="185">
        <f t="shared" si="47"/>
        <v>0</v>
      </c>
      <c r="AX17" s="185">
        <f t="shared" si="47"/>
        <v>0</v>
      </c>
      <c r="AY17" s="185">
        <f t="shared" si="47"/>
        <v>0</v>
      </c>
      <c r="AZ17" s="185">
        <f t="shared" si="11"/>
        <v>0</v>
      </c>
      <c r="BA17" s="185">
        <f t="shared" si="12"/>
        <v>0</v>
      </c>
      <c r="BB17" s="185">
        <f t="shared" si="13"/>
        <v>0</v>
      </c>
      <c r="BC17" s="185">
        <f t="shared" si="14"/>
        <v>0</v>
      </c>
      <c r="BD17" s="317">
        <v>1</v>
      </c>
      <c r="BE17" s="783">
        <f t="shared" si="15"/>
        <v>0</v>
      </c>
      <c r="BF17" s="562">
        <v>4</v>
      </c>
      <c r="BG17" s="223">
        <f t="shared" si="16"/>
        <v>0</v>
      </c>
      <c r="BH17" s="562"/>
      <c r="BI17" s="223">
        <f t="shared" si="17"/>
        <v>0</v>
      </c>
      <c r="BJ17" s="562"/>
      <c r="BK17" s="223">
        <f t="shared" si="18"/>
        <v>0</v>
      </c>
      <c r="BL17" s="592"/>
      <c r="BM17" s="209">
        <f t="shared" si="19"/>
        <v>0</v>
      </c>
      <c r="BN17" s="209">
        <f t="shared" si="20"/>
        <v>0</v>
      </c>
      <c r="BO17" s="209">
        <f t="shared" si="21"/>
        <v>0</v>
      </c>
      <c r="BP17" s="209">
        <f t="shared" si="22"/>
        <v>0</v>
      </c>
      <c r="BQ17" s="209">
        <f t="shared" si="23"/>
        <v>0</v>
      </c>
      <c r="BR17" s="209">
        <f t="shared" si="24"/>
        <v>0</v>
      </c>
      <c r="BS17" s="209">
        <f t="shared" si="25"/>
        <v>0</v>
      </c>
      <c r="BT17" s="209">
        <f t="shared" si="26"/>
        <v>0</v>
      </c>
      <c r="BU17" s="592"/>
      <c r="BV17" s="177">
        <f t="shared" si="27"/>
        <v>0</v>
      </c>
      <c r="BW17" s="177">
        <f t="shared" si="28"/>
        <v>0</v>
      </c>
      <c r="BX17" s="177">
        <f t="shared" si="29"/>
        <v>0</v>
      </c>
      <c r="BY17" s="592"/>
      <c r="BZ17" s="209">
        <f t="shared" si="30"/>
        <v>0</v>
      </c>
      <c r="CA17" s="209">
        <f t="shared" si="31"/>
        <v>0</v>
      </c>
      <c r="CB17" s="209">
        <f t="shared" si="32"/>
        <v>0</v>
      </c>
      <c r="CC17" s="209">
        <f t="shared" si="33"/>
        <v>0</v>
      </c>
      <c r="CD17" s="209">
        <f t="shared" si="34"/>
        <v>0</v>
      </c>
      <c r="CE17" s="209">
        <f t="shared" si="35"/>
        <v>0</v>
      </c>
      <c r="CF17" s="209">
        <f t="shared" si="36"/>
        <v>0</v>
      </c>
      <c r="CG17" s="209">
        <f t="shared" si="37"/>
        <v>0</v>
      </c>
    </row>
    <row r="18" spans="1:85" s="8" customFormat="1" ht="60" customHeight="1">
      <c r="A18" s="230"/>
      <c r="B18" s="65"/>
      <c r="C18" s="509" t="s">
        <v>159</v>
      </c>
      <c r="D18" s="231"/>
      <c r="E18" s="489" t="s">
        <v>105</v>
      </c>
      <c r="F18" s="487" t="s">
        <v>103</v>
      </c>
      <c r="G18" s="276" t="s">
        <v>64</v>
      </c>
      <c r="H18" s="8">
        <v>1</v>
      </c>
      <c r="I18" s="69" t="s">
        <v>220</v>
      </c>
      <c r="J18" s="273">
        <v>187.96470000000002</v>
      </c>
      <c r="K18" s="120"/>
      <c r="L18" s="100"/>
      <c r="M18" s="232"/>
      <c r="N18" s="100"/>
      <c r="O18" s="195"/>
      <c r="P18" s="100"/>
      <c r="Q18" s="195"/>
      <c r="R18" s="100"/>
      <c r="S18" s="100"/>
      <c r="T18" s="195"/>
      <c r="U18" s="100"/>
      <c r="V18" s="195"/>
      <c r="W18" s="100"/>
      <c r="X18" s="195"/>
      <c r="Y18" s="717"/>
      <c r="Z18" s="479"/>
      <c r="AA18" s="479"/>
      <c r="AB18" s="479"/>
      <c r="AC18" s="712" cm="1">
        <f t="array" ref="AC18">SUM(K18:X18*J18)+SUM(Y18:AB18*1.1*J18)</f>
        <v>0</v>
      </c>
      <c r="AD18" s="8" t="str">
        <f t="shared" si="7"/>
        <v>No</v>
      </c>
      <c r="AE18" s="197" t="str">
        <f t="shared" si="4"/>
        <v>No</v>
      </c>
      <c r="AG18" s="118">
        <f t="shared" si="5"/>
        <v>1</v>
      </c>
      <c r="AH18" s="119">
        <f t="shared" si="8"/>
        <v>0</v>
      </c>
      <c r="AJ18" s="304">
        <v>1.4</v>
      </c>
      <c r="AK18" s="303">
        <f t="shared" si="9"/>
        <v>0</v>
      </c>
      <c r="AL18" s="185">
        <f t="shared" ref="AL18:AQ18" si="48">$H$18*K18</f>
        <v>0</v>
      </c>
      <c r="AM18" s="185">
        <f t="shared" si="48"/>
        <v>0</v>
      </c>
      <c r="AN18" s="185">
        <f t="shared" si="48"/>
        <v>0</v>
      </c>
      <c r="AO18" s="185">
        <f t="shared" si="48"/>
        <v>0</v>
      </c>
      <c r="AP18" s="185">
        <f t="shared" si="48"/>
        <v>0</v>
      </c>
      <c r="AQ18" s="185">
        <f t="shared" si="48"/>
        <v>0</v>
      </c>
      <c r="AR18" s="185">
        <f t="shared" si="10"/>
        <v>0</v>
      </c>
      <c r="AS18" s="185">
        <f t="shared" ref="AS18:AY18" si="49">$H$18*R18</f>
        <v>0</v>
      </c>
      <c r="AT18" s="185">
        <f t="shared" si="49"/>
        <v>0</v>
      </c>
      <c r="AU18" s="185">
        <f t="shared" si="49"/>
        <v>0</v>
      </c>
      <c r="AV18" s="185">
        <f t="shared" si="49"/>
        <v>0</v>
      </c>
      <c r="AW18" s="185">
        <f t="shared" si="49"/>
        <v>0</v>
      </c>
      <c r="AX18" s="185">
        <f t="shared" si="49"/>
        <v>0</v>
      </c>
      <c r="AY18" s="185">
        <f t="shared" si="49"/>
        <v>0</v>
      </c>
      <c r="AZ18" s="185">
        <f t="shared" si="11"/>
        <v>0</v>
      </c>
      <c r="BA18" s="185">
        <f t="shared" si="12"/>
        <v>0</v>
      </c>
      <c r="BB18" s="185">
        <f t="shared" si="13"/>
        <v>0</v>
      </c>
      <c r="BC18" s="185">
        <f t="shared" si="14"/>
        <v>0</v>
      </c>
      <c r="BD18" s="317">
        <v>1</v>
      </c>
      <c r="BE18" s="783">
        <f t="shared" si="15"/>
        <v>0</v>
      </c>
      <c r="BF18" s="562">
        <v>4</v>
      </c>
      <c r="BG18" s="223">
        <f t="shared" si="16"/>
        <v>0</v>
      </c>
      <c r="BH18" s="562"/>
      <c r="BI18" s="223">
        <f t="shared" si="17"/>
        <v>0</v>
      </c>
      <c r="BJ18" s="562"/>
      <c r="BK18" s="223">
        <f t="shared" si="18"/>
        <v>0</v>
      </c>
      <c r="BL18" s="592"/>
      <c r="BM18" s="209">
        <f t="shared" si="19"/>
        <v>0</v>
      </c>
      <c r="BN18" s="209">
        <f t="shared" si="20"/>
        <v>0</v>
      </c>
      <c r="BO18" s="209">
        <f t="shared" si="21"/>
        <v>0</v>
      </c>
      <c r="BP18" s="209">
        <f t="shared" si="22"/>
        <v>0</v>
      </c>
      <c r="BQ18" s="209">
        <f t="shared" si="23"/>
        <v>0</v>
      </c>
      <c r="BR18" s="209">
        <f t="shared" si="24"/>
        <v>0</v>
      </c>
      <c r="BS18" s="209">
        <f t="shared" si="25"/>
        <v>0</v>
      </c>
      <c r="BT18" s="209">
        <f t="shared" si="26"/>
        <v>0</v>
      </c>
      <c r="BU18" s="592"/>
      <c r="BV18" s="177">
        <f t="shared" si="27"/>
        <v>0</v>
      </c>
      <c r="BW18" s="177">
        <f t="shared" si="28"/>
        <v>0</v>
      </c>
      <c r="BX18" s="177">
        <f t="shared" si="29"/>
        <v>0</v>
      </c>
      <c r="BY18" s="592"/>
      <c r="BZ18" s="209">
        <f t="shared" si="30"/>
        <v>0</v>
      </c>
      <c r="CA18" s="209">
        <f t="shared" si="31"/>
        <v>0</v>
      </c>
      <c r="CB18" s="209">
        <f t="shared" si="32"/>
        <v>0</v>
      </c>
      <c r="CC18" s="209">
        <f t="shared" si="33"/>
        <v>0</v>
      </c>
      <c r="CD18" s="209">
        <f t="shared" si="34"/>
        <v>0</v>
      </c>
      <c r="CE18" s="209">
        <f t="shared" si="35"/>
        <v>0</v>
      </c>
      <c r="CF18" s="209">
        <f t="shared" si="36"/>
        <v>0</v>
      </c>
      <c r="CG18" s="209">
        <f t="shared" si="37"/>
        <v>0</v>
      </c>
    </row>
    <row r="19" spans="1:85" s="8" customFormat="1" ht="60" customHeight="1">
      <c r="A19" s="230"/>
      <c r="B19" s="65"/>
      <c r="C19" s="511" t="s">
        <v>205</v>
      </c>
      <c r="D19" s="229"/>
      <c r="E19" s="488" t="s">
        <v>107</v>
      </c>
      <c r="F19" s="488" t="s">
        <v>29</v>
      </c>
      <c r="G19" s="274" t="s">
        <v>214</v>
      </c>
      <c r="H19" s="201">
        <v>1</v>
      </c>
      <c r="I19" s="494" t="s">
        <v>220</v>
      </c>
      <c r="J19" s="272">
        <v>297.41250000000002</v>
      </c>
      <c r="K19" s="116"/>
      <c r="L19" s="116"/>
      <c r="M19" s="116"/>
      <c r="N19" s="116"/>
      <c r="O19" s="116"/>
      <c r="P19" s="116"/>
      <c r="Q19" s="116"/>
      <c r="R19" s="102"/>
      <c r="S19" s="116"/>
      <c r="T19" s="116"/>
      <c r="U19" s="116"/>
      <c r="V19" s="116"/>
      <c r="W19" s="116"/>
      <c r="X19" s="116"/>
      <c r="Y19" s="718"/>
      <c r="Z19" s="714"/>
      <c r="AA19" s="714"/>
      <c r="AB19" s="714"/>
      <c r="AC19" s="117" cm="1">
        <f t="array" ref="AC19">SUM(K19:X19*J19)+SUM(Y19:AB19*1.1*J19)</f>
        <v>0</v>
      </c>
      <c r="AD19" s="201" t="str">
        <f t="shared" si="7"/>
        <v>No</v>
      </c>
      <c r="AE19" s="119" t="str">
        <f t="shared" si="4"/>
        <v>No</v>
      </c>
      <c r="AG19" s="118">
        <f t="shared" si="5"/>
        <v>1</v>
      </c>
      <c r="AH19" s="119">
        <f t="shared" si="8"/>
        <v>0</v>
      </c>
      <c r="AJ19" s="304">
        <v>2.25</v>
      </c>
      <c r="AK19" s="303">
        <f t="shared" si="9"/>
        <v>0</v>
      </c>
      <c r="AL19" s="185">
        <f>H19*K19</f>
        <v>0</v>
      </c>
      <c r="AM19" s="185">
        <f>$H19*L19</f>
        <v>0</v>
      </c>
      <c r="AN19" s="185">
        <f>H19*M19</f>
        <v>0</v>
      </c>
      <c r="AO19" s="185">
        <f>H19*N19</f>
        <v>0</v>
      </c>
      <c r="AP19" s="185">
        <f>H19*O19</f>
        <v>0</v>
      </c>
      <c r="AQ19" s="185">
        <f>H19*P19</f>
        <v>0</v>
      </c>
      <c r="AR19" s="185">
        <f t="shared" si="10"/>
        <v>0</v>
      </c>
      <c r="AS19" s="185">
        <f>H19*R19</f>
        <v>0</v>
      </c>
      <c r="AT19" s="185">
        <f>H19*S19</f>
        <v>0</v>
      </c>
      <c r="AU19" s="185">
        <f>H19*T19</f>
        <v>0</v>
      </c>
      <c r="AV19" s="185">
        <f>H19*U19</f>
        <v>0</v>
      </c>
      <c r="AW19" s="185">
        <f>H19*V19</f>
        <v>0</v>
      </c>
      <c r="AX19" s="185">
        <f>H19*W19</f>
        <v>0</v>
      </c>
      <c r="AY19" s="185">
        <f>H19*X19</f>
        <v>0</v>
      </c>
      <c r="AZ19" s="185">
        <f t="shared" si="11"/>
        <v>0</v>
      </c>
      <c r="BA19" s="185">
        <f t="shared" si="12"/>
        <v>0</v>
      </c>
      <c r="BB19" s="185">
        <f t="shared" si="13"/>
        <v>0</v>
      </c>
      <c r="BC19" s="185">
        <f t="shared" si="14"/>
        <v>0</v>
      </c>
      <c r="BD19" s="317">
        <v>1</v>
      </c>
      <c r="BE19" s="783">
        <f t="shared" si="15"/>
        <v>0</v>
      </c>
      <c r="BF19" s="562">
        <v>6</v>
      </c>
      <c r="BG19" s="223">
        <f t="shared" si="16"/>
        <v>0</v>
      </c>
      <c r="BH19" s="562"/>
      <c r="BI19" s="223">
        <f t="shared" si="17"/>
        <v>0</v>
      </c>
      <c r="BJ19" s="562"/>
      <c r="BK19" s="223">
        <f t="shared" si="18"/>
        <v>0</v>
      </c>
      <c r="BL19" s="592"/>
      <c r="BM19" s="209">
        <f t="shared" si="19"/>
        <v>0</v>
      </c>
      <c r="BN19" s="209">
        <f t="shared" si="20"/>
        <v>0</v>
      </c>
      <c r="BO19" s="209">
        <f t="shared" si="21"/>
        <v>0</v>
      </c>
      <c r="BP19" s="209">
        <f t="shared" si="22"/>
        <v>0</v>
      </c>
      <c r="BQ19" s="209">
        <f t="shared" si="23"/>
        <v>0</v>
      </c>
      <c r="BR19" s="209">
        <f t="shared" si="24"/>
        <v>0</v>
      </c>
      <c r="BS19" s="209">
        <f t="shared" si="25"/>
        <v>0</v>
      </c>
      <c r="BT19" s="209">
        <f t="shared" si="26"/>
        <v>0</v>
      </c>
      <c r="BU19" s="592"/>
      <c r="BV19" s="177">
        <f t="shared" si="27"/>
        <v>0</v>
      </c>
      <c r="BW19" s="177">
        <f t="shared" si="28"/>
        <v>0</v>
      </c>
      <c r="BX19" s="177">
        <f t="shared" si="29"/>
        <v>0</v>
      </c>
      <c r="BY19" s="592"/>
      <c r="BZ19" s="209">
        <f t="shared" si="30"/>
        <v>0</v>
      </c>
      <c r="CA19" s="209">
        <f t="shared" si="31"/>
        <v>0</v>
      </c>
      <c r="CB19" s="209">
        <f t="shared" si="32"/>
        <v>0</v>
      </c>
      <c r="CC19" s="209">
        <f t="shared" si="33"/>
        <v>0</v>
      </c>
      <c r="CD19" s="209">
        <f t="shared" si="34"/>
        <v>0</v>
      </c>
      <c r="CE19" s="209">
        <f t="shared" si="35"/>
        <v>0</v>
      </c>
      <c r="CF19" s="209">
        <f t="shared" si="36"/>
        <v>0</v>
      </c>
      <c r="CG19" s="209">
        <f t="shared" si="37"/>
        <v>0</v>
      </c>
    </row>
    <row r="20" spans="1:85" s="8" customFormat="1" ht="60" customHeight="1">
      <c r="A20" s="230"/>
      <c r="B20" s="65"/>
      <c r="C20" s="511" t="s">
        <v>249</v>
      </c>
      <c r="D20" s="229" t="s">
        <v>233</v>
      </c>
      <c r="E20" s="488" t="s">
        <v>107</v>
      </c>
      <c r="F20" s="488" t="s">
        <v>29</v>
      </c>
      <c r="G20" s="274" t="s">
        <v>214</v>
      </c>
      <c r="H20" s="201">
        <v>1</v>
      </c>
      <c r="I20" s="494" t="s">
        <v>220</v>
      </c>
      <c r="J20" s="272">
        <v>386.63625000000002</v>
      </c>
      <c r="K20" s="116"/>
      <c r="L20" s="102"/>
      <c r="M20" s="204"/>
      <c r="N20" s="102"/>
      <c r="O20" s="204"/>
      <c r="P20" s="102"/>
      <c r="Q20" s="204"/>
      <c r="R20" s="102"/>
      <c r="S20" s="102"/>
      <c r="T20" s="204"/>
      <c r="U20" s="102"/>
      <c r="V20" s="204"/>
      <c r="W20" s="102"/>
      <c r="X20" s="204"/>
      <c r="Y20" s="718"/>
      <c r="Z20" s="714"/>
      <c r="AA20" s="714"/>
      <c r="AB20" s="714"/>
      <c r="AC20" s="117" cm="1">
        <f t="array" ref="AC20">SUM(K20:X20*J20)+SUM(Y20:AB20*1.1*J20)</f>
        <v>0</v>
      </c>
      <c r="AD20" s="201" t="str">
        <f t="shared" si="7"/>
        <v>No</v>
      </c>
      <c r="AE20" s="119" t="str">
        <f t="shared" si="4"/>
        <v>No</v>
      </c>
      <c r="AG20" s="118">
        <f t="shared" si="5"/>
        <v>1</v>
      </c>
      <c r="AH20" s="119">
        <f t="shared" si="8"/>
        <v>0</v>
      </c>
      <c r="AJ20" s="304">
        <v>2.25</v>
      </c>
      <c r="AK20" s="303">
        <f t="shared" si="9"/>
        <v>0</v>
      </c>
      <c r="AL20" s="185">
        <f>H20*K20</f>
        <v>0</v>
      </c>
      <c r="AM20" s="185">
        <f>$H20*L20</f>
        <v>0</v>
      </c>
      <c r="AN20" s="185">
        <f>H20*M20</f>
        <v>0</v>
      </c>
      <c r="AO20" s="185">
        <f>H20*N20</f>
        <v>0</v>
      </c>
      <c r="AP20" s="185">
        <f>H20*O20</f>
        <v>0</v>
      </c>
      <c r="AQ20" s="185">
        <f>H20*P20</f>
        <v>0</v>
      </c>
      <c r="AR20" s="185">
        <f t="shared" si="10"/>
        <v>0</v>
      </c>
      <c r="AS20" s="185">
        <f>H20*R20</f>
        <v>0</v>
      </c>
      <c r="AT20" s="185">
        <f>H20*S20</f>
        <v>0</v>
      </c>
      <c r="AU20" s="185">
        <f>H20*T20</f>
        <v>0</v>
      </c>
      <c r="AV20" s="185">
        <f>H20*U20</f>
        <v>0</v>
      </c>
      <c r="AW20" s="185">
        <f>H20*V20</f>
        <v>0</v>
      </c>
      <c r="AX20" s="185">
        <f>H20*W20</f>
        <v>0</v>
      </c>
      <c r="AY20" s="185">
        <f>H20*X20</f>
        <v>0</v>
      </c>
      <c r="AZ20" s="185">
        <f t="shared" si="11"/>
        <v>0</v>
      </c>
      <c r="BA20" s="185">
        <f t="shared" si="12"/>
        <v>0</v>
      </c>
      <c r="BB20" s="185">
        <f t="shared" si="13"/>
        <v>0</v>
      </c>
      <c r="BC20" s="185">
        <f t="shared" si="14"/>
        <v>0</v>
      </c>
      <c r="BD20" s="317">
        <v>1</v>
      </c>
      <c r="BE20" s="783">
        <f t="shared" si="15"/>
        <v>0</v>
      </c>
      <c r="BF20" s="562">
        <v>6</v>
      </c>
      <c r="BG20" s="223">
        <f t="shared" si="16"/>
        <v>0</v>
      </c>
      <c r="BH20" s="562"/>
      <c r="BI20" s="223">
        <f t="shared" si="17"/>
        <v>0</v>
      </c>
      <c r="BJ20" s="562"/>
      <c r="BK20" s="223">
        <f t="shared" si="18"/>
        <v>0</v>
      </c>
      <c r="BL20" s="592"/>
      <c r="BM20" s="209">
        <f t="shared" si="19"/>
        <v>0</v>
      </c>
      <c r="BN20" s="209">
        <f t="shared" si="20"/>
        <v>0</v>
      </c>
      <c r="BO20" s="209">
        <f t="shared" si="21"/>
        <v>0</v>
      </c>
      <c r="BP20" s="209">
        <f t="shared" si="22"/>
        <v>0</v>
      </c>
      <c r="BQ20" s="209">
        <f t="shared" si="23"/>
        <v>0</v>
      </c>
      <c r="BR20" s="209">
        <f t="shared" si="24"/>
        <v>0</v>
      </c>
      <c r="BS20" s="209">
        <f t="shared" si="25"/>
        <v>0</v>
      </c>
      <c r="BT20" s="209">
        <f t="shared" si="26"/>
        <v>0</v>
      </c>
      <c r="BU20" s="592"/>
      <c r="BV20" s="177">
        <f t="shared" si="27"/>
        <v>0</v>
      </c>
      <c r="BW20" s="177">
        <f t="shared" si="28"/>
        <v>0</v>
      </c>
      <c r="BX20" s="177">
        <f t="shared" si="29"/>
        <v>0</v>
      </c>
      <c r="BY20" s="592"/>
      <c r="BZ20" s="209">
        <f t="shared" si="30"/>
        <v>0</v>
      </c>
      <c r="CA20" s="209">
        <f t="shared" si="31"/>
        <v>0</v>
      </c>
      <c r="CB20" s="209">
        <f t="shared" si="32"/>
        <v>0</v>
      </c>
      <c r="CC20" s="209">
        <f t="shared" si="33"/>
        <v>0</v>
      </c>
      <c r="CD20" s="209">
        <f t="shared" si="34"/>
        <v>0</v>
      </c>
      <c r="CE20" s="209">
        <f t="shared" si="35"/>
        <v>0</v>
      </c>
      <c r="CF20" s="209">
        <f t="shared" si="36"/>
        <v>0</v>
      </c>
      <c r="CG20" s="209">
        <f t="shared" si="37"/>
        <v>0</v>
      </c>
    </row>
    <row r="21" spans="1:85" s="8" customFormat="1" ht="60" customHeight="1">
      <c r="A21" s="230"/>
      <c r="B21" s="65"/>
      <c r="C21" s="511" t="s">
        <v>250</v>
      </c>
      <c r="D21" s="428" t="s">
        <v>270</v>
      </c>
      <c r="E21" s="488" t="s">
        <v>107</v>
      </c>
      <c r="F21" s="488" t="s">
        <v>29</v>
      </c>
      <c r="G21" s="274" t="s">
        <v>214</v>
      </c>
      <c r="H21" s="201">
        <v>1</v>
      </c>
      <c r="I21" s="494" t="s">
        <v>220</v>
      </c>
      <c r="J21" s="272">
        <v>297.41250000000002</v>
      </c>
      <c r="K21" s="116"/>
      <c r="L21" s="102"/>
      <c r="M21" s="204"/>
      <c r="N21" s="102"/>
      <c r="O21" s="481"/>
      <c r="P21" s="102"/>
      <c r="Q21" s="204"/>
      <c r="R21" s="102"/>
      <c r="S21" s="102"/>
      <c r="T21" s="204"/>
      <c r="U21" s="102"/>
      <c r="V21" s="204"/>
      <c r="W21" s="102"/>
      <c r="X21" s="204"/>
      <c r="Y21" s="718"/>
      <c r="Z21" s="714"/>
      <c r="AA21" s="714"/>
      <c r="AB21" s="714"/>
      <c r="AC21" s="117" cm="1">
        <f t="array" ref="AC21">SUM(K21:X21*J21)+SUM(Y21:AB21*1.1*J21)</f>
        <v>0</v>
      </c>
      <c r="AD21" s="201" t="str">
        <f t="shared" si="7"/>
        <v>No</v>
      </c>
      <c r="AE21" s="119" t="str">
        <f t="shared" si="4"/>
        <v>No</v>
      </c>
      <c r="AG21" s="118">
        <f t="shared" si="5"/>
        <v>1</v>
      </c>
      <c r="AH21" s="119">
        <f t="shared" si="8"/>
        <v>0</v>
      </c>
      <c r="AJ21" s="304">
        <v>2.25</v>
      </c>
      <c r="AK21" s="303">
        <f t="shared" si="9"/>
        <v>0</v>
      </c>
      <c r="AL21" s="185">
        <f>H21*K21</f>
        <v>0</v>
      </c>
      <c r="AM21" s="185">
        <f>$H21*L21</f>
        <v>0</v>
      </c>
      <c r="AN21" s="185">
        <f>H21*M21</f>
        <v>0</v>
      </c>
      <c r="AO21" s="185">
        <f>H21*N21</f>
        <v>0</v>
      </c>
      <c r="AP21" s="185">
        <f>H21*O21</f>
        <v>0</v>
      </c>
      <c r="AQ21" s="185">
        <f>H21*P21</f>
        <v>0</v>
      </c>
      <c r="AR21" s="185">
        <f t="shared" si="10"/>
        <v>0</v>
      </c>
      <c r="AS21" s="185">
        <f>H21*R21</f>
        <v>0</v>
      </c>
      <c r="AT21" s="185">
        <f>H21*S21</f>
        <v>0</v>
      </c>
      <c r="AU21" s="185">
        <f>H21*T21</f>
        <v>0</v>
      </c>
      <c r="AV21" s="185">
        <f>H21*U21</f>
        <v>0</v>
      </c>
      <c r="AW21" s="185">
        <f>H21*V21</f>
        <v>0</v>
      </c>
      <c r="AX21" s="185">
        <f>H21*W21</f>
        <v>0</v>
      </c>
      <c r="AY21" s="185">
        <f>H21*X21</f>
        <v>0</v>
      </c>
      <c r="AZ21" s="185">
        <f t="shared" si="11"/>
        <v>0</v>
      </c>
      <c r="BA21" s="185">
        <f t="shared" si="12"/>
        <v>0</v>
      </c>
      <c r="BB21" s="185">
        <f t="shared" si="13"/>
        <v>0</v>
      </c>
      <c r="BC21" s="185">
        <f t="shared" si="14"/>
        <v>0</v>
      </c>
      <c r="BD21" s="317">
        <v>1</v>
      </c>
      <c r="BE21" s="783">
        <f t="shared" si="15"/>
        <v>0</v>
      </c>
      <c r="BF21" s="562">
        <v>6</v>
      </c>
      <c r="BG21" s="223">
        <f t="shared" si="16"/>
        <v>0</v>
      </c>
      <c r="BH21" s="562"/>
      <c r="BI21" s="223">
        <f t="shared" si="17"/>
        <v>0</v>
      </c>
      <c r="BJ21" s="562"/>
      <c r="BK21" s="223">
        <f t="shared" si="18"/>
        <v>0</v>
      </c>
      <c r="BL21" s="592"/>
      <c r="BM21" s="209">
        <f t="shared" si="19"/>
        <v>0</v>
      </c>
      <c r="BN21" s="209">
        <f t="shared" si="20"/>
        <v>0</v>
      </c>
      <c r="BO21" s="209">
        <f t="shared" si="21"/>
        <v>0</v>
      </c>
      <c r="BP21" s="209">
        <f t="shared" si="22"/>
        <v>0</v>
      </c>
      <c r="BQ21" s="209">
        <f t="shared" si="23"/>
        <v>0</v>
      </c>
      <c r="BR21" s="209">
        <f t="shared" si="24"/>
        <v>0</v>
      </c>
      <c r="BS21" s="209">
        <f t="shared" si="25"/>
        <v>0</v>
      </c>
      <c r="BT21" s="209">
        <f t="shared" si="26"/>
        <v>0</v>
      </c>
      <c r="BU21" s="592"/>
      <c r="BV21" s="177">
        <f t="shared" si="27"/>
        <v>0</v>
      </c>
      <c r="BW21" s="177">
        <f t="shared" si="28"/>
        <v>0</v>
      </c>
      <c r="BX21" s="177">
        <f t="shared" si="29"/>
        <v>0</v>
      </c>
      <c r="BY21" s="592"/>
      <c r="BZ21" s="209">
        <f t="shared" si="30"/>
        <v>0</v>
      </c>
      <c r="CA21" s="209">
        <f t="shared" si="31"/>
        <v>0</v>
      </c>
      <c r="CB21" s="209">
        <f t="shared" si="32"/>
        <v>0</v>
      </c>
      <c r="CC21" s="209">
        <f t="shared" si="33"/>
        <v>0</v>
      </c>
      <c r="CD21" s="209">
        <f t="shared" si="34"/>
        <v>0</v>
      </c>
      <c r="CE21" s="209">
        <f t="shared" si="35"/>
        <v>0</v>
      </c>
      <c r="CF21" s="209">
        <f t="shared" si="36"/>
        <v>0</v>
      </c>
      <c r="CG21" s="209">
        <f t="shared" si="37"/>
        <v>0</v>
      </c>
    </row>
    <row r="22" spans="1:85" s="8" customFormat="1" ht="60" customHeight="1">
      <c r="A22" s="191"/>
      <c r="B22" s="65"/>
      <c r="C22" s="509" t="s">
        <v>160</v>
      </c>
      <c r="D22" s="182"/>
      <c r="E22" s="487" t="s">
        <v>105</v>
      </c>
      <c r="F22" s="487" t="s">
        <v>29</v>
      </c>
      <c r="G22" s="276" t="s">
        <v>65</v>
      </c>
      <c r="H22" s="8">
        <v>1</v>
      </c>
      <c r="I22" s="69" t="s">
        <v>220</v>
      </c>
      <c r="J22" s="288">
        <v>237.93000000000004</v>
      </c>
      <c r="K22" s="120"/>
      <c r="L22" s="100"/>
      <c r="M22" s="195"/>
      <c r="N22" s="100"/>
      <c r="O22" s="195"/>
      <c r="P22" s="100"/>
      <c r="Q22" s="195"/>
      <c r="R22" s="100"/>
      <c r="S22" s="100"/>
      <c r="T22" s="195"/>
      <c r="U22" s="100"/>
      <c r="V22" s="195"/>
      <c r="W22" s="100"/>
      <c r="X22" s="195"/>
      <c r="Y22" s="717"/>
      <c r="Z22" s="479"/>
      <c r="AA22" s="479"/>
      <c r="AB22" s="479"/>
      <c r="AC22" s="121" cm="1">
        <f t="array" ref="AC22">SUM(K22:X22*J22)+SUM(Y22:AB22*1.1*J22)</f>
        <v>0</v>
      </c>
      <c r="AD22" s="8" t="str">
        <f t="shared" si="7"/>
        <v>No</v>
      </c>
      <c r="AE22" s="197" t="str">
        <f t="shared" si="4"/>
        <v>No</v>
      </c>
      <c r="AG22" s="118">
        <f t="shared" si="5"/>
        <v>1</v>
      </c>
      <c r="AH22" s="119">
        <f t="shared" si="8"/>
        <v>0</v>
      </c>
      <c r="AJ22" s="304">
        <v>1.85</v>
      </c>
      <c r="AK22" s="303">
        <f t="shared" si="9"/>
        <v>0</v>
      </c>
      <c r="AL22" s="185">
        <f t="shared" ref="AL22:AQ22" si="50">$H$22*K22</f>
        <v>0</v>
      </c>
      <c r="AM22" s="185">
        <f t="shared" si="50"/>
        <v>0</v>
      </c>
      <c r="AN22" s="185">
        <f t="shared" si="50"/>
        <v>0</v>
      </c>
      <c r="AO22" s="185">
        <f t="shared" si="50"/>
        <v>0</v>
      </c>
      <c r="AP22" s="185">
        <f t="shared" si="50"/>
        <v>0</v>
      </c>
      <c r="AQ22" s="185">
        <f t="shared" si="50"/>
        <v>0</v>
      </c>
      <c r="AR22" s="185">
        <f t="shared" si="10"/>
        <v>0</v>
      </c>
      <c r="AS22" s="185">
        <f t="shared" ref="AS22:AY22" si="51">$H$22*R22</f>
        <v>0</v>
      </c>
      <c r="AT22" s="185">
        <f t="shared" si="51"/>
        <v>0</v>
      </c>
      <c r="AU22" s="185">
        <f t="shared" si="51"/>
        <v>0</v>
      </c>
      <c r="AV22" s="185">
        <f t="shared" si="51"/>
        <v>0</v>
      </c>
      <c r="AW22" s="185">
        <f t="shared" si="51"/>
        <v>0</v>
      </c>
      <c r="AX22" s="185">
        <f t="shared" si="51"/>
        <v>0</v>
      </c>
      <c r="AY22" s="185">
        <f t="shared" si="51"/>
        <v>0</v>
      </c>
      <c r="AZ22" s="185">
        <f t="shared" si="11"/>
        <v>0</v>
      </c>
      <c r="BA22" s="185">
        <f t="shared" si="12"/>
        <v>0</v>
      </c>
      <c r="BB22" s="185">
        <f t="shared" si="13"/>
        <v>0</v>
      </c>
      <c r="BC22" s="185">
        <f t="shared" si="14"/>
        <v>0</v>
      </c>
      <c r="BD22" s="317">
        <v>1</v>
      </c>
      <c r="BE22" s="783">
        <f t="shared" si="15"/>
        <v>0</v>
      </c>
      <c r="BF22" s="562">
        <v>5</v>
      </c>
      <c r="BG22" s="223">
        <f t="shared" si="16"/>
        <v>0</v>
      </c>
      <c r="BH22" s="562"/>
      <c r="BI22" s="223">
        <f t="shared" si="17"/>
        <v>0</v>
      </c>
      <c r="BJ22" s="562"/>
      <c r="BK22" s="223">
        <f t="shared" si="18"/>
        <v>0</v>
      </c>
      <c r="BL22" s="592"/>
      <c r="BM22" s="209">
        <f t="shared" si="19"/>
        <v>0</v>
      </c>
      <c r="BN22" s="209">
        <f t="shared" si="20"/>
        <v>0</v>
      </c>
      <c r="BO22" s="209">
        <f t="shared" si="21"/>
        <v>0</v>
      </c>
      <c r="BP22" s="209">
        <f t="shared" si="22"/>
        <v>0</v>
      </c>
      <c r="BQ22" s="209">
        <f t="shared" si="23"/>
        <v>0</v>
      </c>
      <c r="BR22" s="209">
        <f t="shared" si="24"/>
        <v>0</v>
      </c>
      <c r="BS22" s="209">
        <f t="shared" si="25"/>
        <v>0</v>
      </c>
      <c r="BT22" s="209">
        <f t="shared" si="26"/>
        <v>0</v>
      </c>
      <c r="BU22" s="592"/>
      <c r="BV22" s="177">
        <f t="shared" si="27"/>
        <v>0</v>
      </c>
      <c r="BW22" s="177">
        <f t="shared" si="28"/>
        <v>0</v>
      </c>
      <c r="BX22" s="177">
        <f t="shared" si="29"/>
        <v>0</v>
      </c>
      <c r="BY22" s="592"/>
      <c r="BZ22" s="209">
        <f t="shared" si="30"/>
        <v>0</v>
      </c>
      <c r="CA22" s="209">
        <f t="shared" si="31"/>
        <v>0</v>
      </c>
      <c r="CB22" s="209">
        <f t="shared" si="32"/>
        <v>0</v>
      </c>
      <c r="CC22" s="209">
        <f t="shared" si="33"/>
        <v>0</v>
      </c>
      <c r="CD22" s="209">
        <f t="shared" si="34"/>
        <v>0</v>
      </c>
      <c r="CE22" s="209">
        <f t="shared" si="35"/>
        <v>0</v>
      </c>
      <c r="CF22" s="209">
        <f t="shared" si="36"/>
        <v>0</v>
      </c>
      <c r="CG22" s="209">
        <f t="shared" si="37"/>
        <v>0</v>
      </c>
    </row>
    <row r="23" spans="1:85" s="8" customFormat="1" ht="60" customHeight="1">
      <c r="A23" s="191"/>
      <c r="B23" s="65"/>
      <c r="C23" s="511" t="s">
        <v>206</v>
      </c>
      <c r="D23" s="229"/>
      <c r="E23" s="488" t="s">
        <v>105</v>
      </c>
      <c r="F23" s="488" t="s">
        <v>29</v>
      </c>
      <c r="G23" s="274" t="s">
        <v>215</v>
      </c>
      <c r="H23" s="201">
        <v>1</v>
      </c>
      <c r="I23" s="494" t="s">
        <v>220</v>
      </c>
      <c r="J23" s="272">
        <v>303.36075000000005</v>
      </c>
      <c r="K23" s="116"/>
      <c r="L23" s="102"/>
      <c r="M23" s="204"/>
      <c r="N23" s="102"/>
      <c r="O23" s="204"/>
      <c r="P23" s="102"/>
      <c r="Q23" s="204"/>
      <c r="R23" s="102"/>
      <c r="S23" s="102"/>
      <c r="T23" s="204"/>
      <c r="U23" s="102"/>
      <c r="V23" s="204"/>
      <c r="W23" s="102"/>
      <c r="X23" s="204"/>
      <c r="Y23" s="718"/>
      <c r="Z23" s="714"/>
      <c r="AA23" s="714"/>
      <c r="AB23" s="714"/>
      <c r="AC23" s="117" cm="1">
        <f t="array" ref="AC23">SUM(K23:X23*J23)+SUM(Y23:AB23*1.1*J23)</f>
        <v>0</v>
      </c>
      <c r="AD23" s="201" t="str">
        <f t="shared" si="7"/>
        <v>No</v>
      </c>
      <c r="AE23" s="119" t="str">
        <f t="shared" si="4"/>
        <v>No</v>
      </c>
      <c r="AG23" s="118">
        <f t="shared" si="5"/>
        <v>1</v>
      </c>
      <c r="AH23" s="119">
        <f t="shared" si="8"/>
        <v>0</v>
      </c>
      <c r="AJ23" s="304">
        <v>2.5</v>
      </c>
      <c r="AK23" s="303">
        <f t="shared" si="9"/>
        <v>0</v>
      </c>
      <c r="AL23" s="185">
        <f>H23*K23</f>
        <v>0</v>
      </c>
      <c r="AM23" s="185">
        <f>$H23*L23</f>
        <v>0</v>
      </c>
      <c r="AN23" s="185">
        <f>H23*M23</f>
        <v>0</v>
      </c>
      <c r="AO23" s="185">
        <f>H23*N23</f>
        <v>0</v>
      </c>
      <c r="AP23" s="185">
        <f>H23*O23</f>
        <v>0</v>
      </c>
      <c r="AQ23" s="185">
        <f>H23*P23</f>
        <v>0</v>
      </c>
      <c r="AR23" s="185">
        <f t="shared" si="10"/>
        <v>0</v>
      </c>
      <c r="AS23" s="185">
        <f>H23*R23</f>
        <v>0</v>
      </c>
      <c r="AT23" s="185">
        <f>H23*S23</f>
        <v>0</v>
      </c>
      <c r="AU23" s="185">
        <f>H23*T23</f>
        <v>0</v>
      </c>
      <c r="AV23" s="185">
        <f>H23*U23</f>
        <v>0</v>
      </c>
      <c r="AW23" s="185">
        <f>H23*V23</f>
        <v>0</v>
      </c>
      <c r="AX23" s="185">
        <f>H23*W23</f>
        <v>0</v>
      </c>
      <c r="AY23" s="185">
        <f>H23*X23</f>
        <v>0</v>
      </c>
      <c r="AZ23" s="185">
        <f t="shared" si="11"/>
        <v>0</v>
      </c>
      <c r="BA23" s="185">
        <f t="shared" si="12"/>
        <v>0</v>
      </c>
      <c r="BB23" s="185">
        <f t="shared" si="13"/>
        <v>0</v>
      </c>
      <c r="BC23" s="185">
        <f t="shared" si="14"/>
        <v>0</v>
      </c>
      <c r="BD23" s="317">
        <v>1</v>
      </c>
      <c r="BE23" s="783">
        <f t="shared" si="15"/>
        <v>0</v>
      </c>
      <c r="BF23" s="562">
        <v>6</v>
      </c>
      <c r="BG23" s="223">
        <f t="shared" si="16"/>
        <v>0</v>
      </c>
      <c r="BH23" s="562"/>
      <c r="BI23" s="223">
        <f t="shared" si="17"/>
        <v>0</v>
      </c>
      <c r="BJ23" s="562"/>
      <c r="BK23" s="223">
        <f t="shared" si="18"/>
        <v>0</v>
      </c>
      <c r="BL23" s="592"/>
      <c r="BM23" s="209">
        <f t="shared" si="19"/>
        <v>0</v>
      </c>
      <c r="BN23" s="209">
        <f t="shared" si="20"/>
        <v>0</v>
      </c>
      <c r="BO23" s="209">
        <f t="shared" si="21"/>
        <v>0</v>
      </c>
      <c r="BP23" s="209">
        <f t="shared" si="22"/>
        <v>0</v>
      </c>
      <c r="BQ23" s="209">
        <f t="shared" si="23"/>
        <v>0</v>
      </c>
      <c r="BR23" s="209">
        <f t="shared" si="24"/>
        <v>0</v>
      </c>
      <c r="BS23" s="209">
        <f t="shared" si="25"/>
        <v>0</v>
      </c>
      <c r="BT23" s="209">
        <f t="shared" si="26"/>
        <v>0</v>
      </c>
      <c r="BU23" s="592"/>
      <c r="BV23" s="177">
        <f t="shared" si="27"/>
        <v>0</v>
      </c>
      <c r="BW23" s="177">
        <f t="shared" si="28"/>
        <v>0</v>
      </c>
      <c r="BX23" s="177">
        <f t="shared" si="29"/>
        <v>0</v>
      </c>
      <c r="BY23" s="592"/>
      <c r="BZ23" s="209">
        <f t="shared" si="30"/>
        <v>0</v>
      </c>
      <c r="CA23" s="209">
        <f t="shared" si="31"/>
        <v>0</v>
      </c>
      <c r="CB23" s="209">
        <f t="shared" si="32"/>
        <v>0</v>
      </c>
      <c r="CC23" s="209">
        <f t="shared" si="33"/>
        <v>0</v>
      </c>
      <c r="CD23" s="209">
        <f t="shared" si="34"/>
        <v>0</v>
      </c>
      <c r="CE23" s="209">
        <f t="shared" si="35"/>
        <v>0</v>
      </c>
      <c r="CF23" s="209">
        <f t="shared" si="36"/>
        <v>0</v>
      </c>
      <c r="CG23" s="209">
        <f t="shared" si="37"/>
        <v>0</v>
      </c>
    </row>
    <row r="24" spans="1:85" s="8" customFormat="1" ht="60" customHeight="1">
      <c r="A24" s="191"/>
      <c r="B24" s="65"/>
      <c r="C24" s="511" t="s">
        <v>251</v>
      </c>
      <c r="D24" s="229" t="s">
        <v>233</v>
      </c>
      <c r="E24" s="488" t="s">
        <v>105</v>
      </c>
      <c r="F24" s="488" t="s">
        <v>29</v>
      </c>
      <c r="G24" s="274" t="s">
        <v>215</v>
      </c>
      <c r="H24" s="201">
        <v>1</v>
      </c>
      <c r="I24" s="494" t="s">
        <v>220</v>
      </c>
      <c r="J24" s="272">
        <v>394.36897500000003</v>
      </c>
      <c r="K24" s="116"/>
      <c r="L24" s="102"/>
      <c r="M24" s="204"/>
      <c r="N24" s="102"/>
      <c r="O24" s="204"/>
      <c r="P24" s="102"/>
      <c r="Q24" s="204"/>
      <c r="R24" s="102"/>
      <c r="S24" s="102"/>
      <c r="T24" s="204"/>
      <c r="U24" s="102"/>
      <c r="V24" s="204"/>
      <c r="W24" s="102"/>
      <c r="X24" s="204"/>
      <c r="Y24" s="718"/>
      <c r="Z24" s="714"/>
      <c r="AA24" s="714"/>
      <c r="AB24" s="714"/>
      <c r="AC24" s="117" cm="1">
        <f t="array" ref="AC24">SUM(K24:X24*J24)+SUM(Y24:AB24*1.1*J24)</f>
        <v>0</v>
      </c>
      <c r="AD24" s="201" t="str">
        <f t="shared" si="7"/>
        <v>No</v>
      </c>
      <c r="AE24" s="119" t="str">
        <f t="shared" si="4"/>
        <v>No</v>
      </c>
      <c r="AG24" s="118">
        <f t="shared" si="5"/>
        <v>1</v>
      </c>
      <c r="AH24" s="119">
        <f t="shared" si="8"/>
        <v>0</v>
      </c>
      <c r="AJ24" s="304">
        <v>2.5</v>
      </c>
      <c r="AK24" s="303">
        <f t="shared" si="9"/>
        <v>0</v>
      </c>
      <c r="AL24" s="185">
        <f>H24*K24</f>
        <v>0</v>
      </c>
      <c r="AM24" s="185">
        <f>$H24*L24</f>
        <v>0</v>
      </c>
      <c r="AN24" s="185">
        <f>H24*M24</f>
        <v>0</v>
      </c>
      <c r="AO24" s="185">
        <f>H24*N24</f>
        <v>0</v>
      </c>
      <c r="AP24" s="185">
        <f>H24*O24</f>
        <v>0</v>
      </c>
      <c r="AQ24" s="185">
        <f>H24*P24</f>
        <v>0</v>
      </c>
      <c r="AR24" s="185">
        <f t="shared" si="10"/>
        <v>0</v>
      </c>
      <c r="AS24" s="185">
        <f>H24*R24</f>
        <v>0</v>
      </c>
      <c r="AT24" s="185">
        <f>H24*S24</f>
        <v>0</v>
      </c>
      <c r="AU24" s="185">
        <f>H24*T24</f>
        <v>0</v>
      </c>
      <c r="AV24" s="185">
        <f>H24*U24</f>
        <v>0</v>
      </c>
      <c r="AW24" s="185">
        <f>H24*V24</f>
        <v>0</v>
      </c>
      <c r="AX24" s="185">
        <f>H24*W24</f>
        <v>0</v>
      </c>
      <c r="AY24" s="185">
        <f>H24*X24</f>
        <v>0</v>
      </c>
      <c r="AZ24" s="185">
        <f t="shared" si="11"/>
        <v>0</v>
      </c>
      <c r="BA24" s="185">
        <f t="shared" si="12"/>
        <v>0</v>
      </c>
      <c r="BB24" s="185">
        <f t="shared" si="13"/>
        <v>0</v>
      </c>
      <c r="BC24" s="185">
        <f t="shared" si="14"/>
        <v>0</v>
      </c>
      <c r="BD24" s="317">
        <v>1</v>
      </c>
      <c r="BE24" s="783">
        <f t="shared" si="15"/>
        <v>0</v>
      </c>
      <c r="BF24" s="562">
        <v>6</v>
      </c>
      <c r="BG24" s="223">
        <f t="shared" si="16"/>
        <v>0</v>
      </c>
      <c r="BH24" s="562"/>
      <c r="BI24" s="223">
        <f t="shared" si="17"/>
        <v>0</v>
      </c>
      <c r="BJ24" s="562"/>
      <c r="BK24" s="223">
        <f t="shared" si="18"/>
        <v>0</v>
      </c>
      <c r="BL24" s="592"/>
      <c r="BM24" s="209">
        <f t="shared" si="19"/>
        <v>0</v>
      </c>
      <c r="BN24" s="209">
        <f t="shared" si="20"/>
        <v>0</v>
      </c>
      <c r="BO24" s="209">
        <f t="shared" si="21"/>
        <v>0</v>
      </c>
      <c r="BP24" s="209">
        <f t="shared" si="22"/>
        <v>0</v>
      </c>
      <c r="BQ24" s="209">
        <f t="shared" si="23"/>
        <v>0</v>
      </c>
      <c r="BR24" s="209">
        <f t="shared" si="24"/>
        <v>0</v>
      </c>
      <c r="BS24" s="209">
        <f t="shared" si="25"/>
        <v>0</v>
      </c>
      <c r="BT24" s="209">
        <f t="shared" si="26"/>
        <v>0</v>
      </c>
      <c r="BU24" s="592"/>
      <c r="BV24" s="177">
        <f t="shared" si="27"/>
        <v>0</v>
      </c>
      <c r="BW24" s="177">
        <f t="shared" si="28"/>
        <v>0</v>
      </c>
      <c r="BX24" s="177">
        <f t="shared" si="29"/>
        <v>0</v>
      </c>
      <c r="BY24" s="592"/>
      <c r="BZ24" s="209">
        <f t="shared" si="30"/>
        <v>0</v>
      </c>
      <c r="CA24" s="209">
        <f t="shared" si="31"/>
        <v>0</v>
      </c>
      <c r="CB24" s="209">
        <f t="shared" si="32"/>
        <v>0</v>
      </c>
      <c r="CC24" s="209">
        <f t="shared" si="33"/>
        <v>0</v>
      </c>
      <c r="CD24" s="209">
        <f t="shared" si="34"/>
        <v>0</v>
      </c>
      <c r="CE24" s="209">
        <f t="shared" si="35"/>
        <v>0</v>
      </c>
      <c r="CF24" s="209">
        <f t="shared" si="36"/>
        <v>0</v>
      </c>
      <c r="CG24" s="209">
        <f t="shared" si="37"/>
        <v>0</v>
      </c>
    </row>
    <row r="25" spans="1:85" s="8" customFormat="1" ht="60" customHeight="1">
      <c r="A25" s="191"/>
      <c r="B25" s="65"/>
      <c r="C25" s="511" t="s">
        <v>252</v>
      </c>
      <c r="D25" s="428" t="s">
        <v>270</v>
      </c>
      <c r="E25" s="488" t="s">
        <v>105</v>
      </c>
      <c r="F25" s="488" t="s">
        <v>29</v>
      </c>
      <c r="G25" s="274" t="s">
        <v>215</v>
      </c>
      <c r="H25" s="201">
        <v>1</v>
      </c>
      <c r="I25" s="494" t="s">
        <v>220</v>
      </c>
      <c r="J25" s="272">
        <v>303.36075000000005</v>
      </c>
      <c r="K25" s="116"/>
      <c r="L25" s="102"/>
      <c r="M25" s="204"/>
      <c r="N25" s="102"/>
      <c r="O25" s="204"/>
      <c r="P25" s="102"/>
      <c r="Q25" s="204"/>
      <c r="R25" s="102"/>
      <c r="S25" s="102"/>
      <c r="T25" s="204"/>
      <c r="U25" s="102"/>
      <c r="V25" s="204"/>
      <c r="W25" s="102"/>
      <c r="X25" s="204"/>
      <c r="Y25" s="718"/>
      <c r="Z25" s="714"/>
      <c r="AA25" s="714"/>
      <c r="AB25" s="714"/>
      <c r="AC25" s="117" cm="1">
        <f t="array" ref="AC25">SUM(K25:X25*J25)+SUM(Y25:AB25*1.1*J25)</f>
        <v>0</v>
      </c>
      <c r="AD25" s="201" t="str">
        <f t="shared" si="7"/>
        <v>No</v>
      </c>
      <c r="AE25" s="119" t="str">
        <f t="shared" si="4"/>
        <v>No</v>
      </c>
      <c r="AG25" s="118">
        <f t="shared" si="5"/>
        <v>1</v>
      </c>
      <c r="AH25" s="119">
        <f t="shared" si="8"/>
        <v>0</v>
      </c>
      <c r="AJ25" s="304">
        <v>2.5</v>
      </c>
      <c r="AK25" s="303">
        <f t="shared" si="9"/>
        <v>0</v>
      </c>
      <c r="AL25" s="185">
        <f>H25*K25</f>
        <v>0</v>
      </c>
      <c r="AM25" s="185">
        <f>$H25*L25</f>
        <v>0</v>
      </c>
      <c r="AN25" s="185">
        <f>H25*M25</f>
        <v>0</v>
      </c>
      <c r="AO25" s="185">
        <f>H25*N25</f>
        <v>0</v>
      </c>
      <c r="AP25" s="185">
        <f>H25*O25</f>
        <v>0</v>
      </c>
      <c r="AQ25" s="185">
        <f>H25*P25</f>
        <v>0</v>
      </c>
      <c r="AR25" s="185">
        <f t="shared" si="10"/>
        <v>0</v>
      </c>
      <c r="AS25" s="185">
        <f>H25*R25</f>
        <v>0</v>
      </c>
      <c r="AT25" s="185">
        <f>H25*S25</f>
        <v>0</v>
      </c>
      <c r="AU25" s="185">
        <f>H25*T25</f>
        <v>0</v>
      </c>
      <c r="AV25" s="185">
        <f>H25*U25</f>
        <v>0</v>
      </c>
      <c r="AW25" s="185">
        <f>H25*V25</f>
        <v>0</v>
      </c>
      <c r="AX25" s="185">
        <f>H25*W25</f>
        <v>0</v>
      </c>
      <c r="AY25" s="185">
        <f>H25*X25</f>
        <v>0</v>
      </c>
      <c r="AZ25" s="185">
        <f t="shared" si="11"/>
        <v>0</v>
      </c>
      <c r="BA25" s="185">
        <f t="shared" si="12"/>
        <v>0</v>
      </c>
      <c r="BB25" s="185">
        <f t="shared" si="13"/>
        <v>0</v>
      </c>
      <c r="BC25" s="185">
        <f t="shared" si="14"/>
        <v>0</v>
      </c>
      <c r="BD25" s="317">
        <v>1</v>
      </c>
      <c r="BE25" s="783">
        <f t="shared" si="15"/>
        <v>0</v>
      </c>
      <c r="BF25" s="562">
        <v>6</v>
      </c>
      <c r="BG25" s="223">
        <f t="shared" si="16"/>
        <v>0</v>
      </c>
      <c r="BH25" s="562"/>
      <c r="BI25" s="223">
        <f t="shared" si="17"/>
        <v>0</v>
      </c>
      <c r="BJ25" s="562"/>
      <c r="BK25" s="223">
        <f t="shared" si="18"/>
        <v>0</v>
      </c>
      <c r="BL25" s="592"/>
      <c r="BM25" s="209">
        <f t="shared" si="19"/>
        <v>0</v>
      </c>
      <c r="BN25" s="209">
        <f t="shared" si="20"/>
        <v>0</v>
      </c>
      <c r="BO25" s="209">
        <f t="shared" si="21"/>
        <v>0</v>
      </c>
      <c r="BP25" s="209">
        <f t="shared" si="22"/>
        <v>0</v>
      </c>
      <c r="BQ25" s="209">
        <f t="shared" si="23"/>
        <v>0</v>
      </c>
      <c r="BR25" s="209">
        <f t="shared" si="24"/>
        <v>0</v>
      </c>
      <c r="BS25" s="209">
        <f t="shared" si="25"/>
        <v>0</v>
      </c>
      <c r="BT25" s="209">
        <f t="shared" si="26"/>
        <v>0</v>
      </c>
      <c r="BU25" s="592"/>
      <c r="BV25" s="177">
        <f t="shared" si="27"/>
        <v>0</v>
      </c>
      <c r="BW25" s="177">
        <f t="shared" si="28"/>
        <v>0</v>
      </c>
      <c r="BX25" s="177">
        <f t="shared" si="29"/>
        <v>0</v>
      </c>
      <c r="BY25" s="592"/>
      <c r="BZ25" s="209">
        <f t="shared" si="30"/>
        <v>0</v>
      </c>
      <c r="CA25" s="209">
        <f t="shared" si="31"/>
        <v>0</v>
      </c>
      <c r="CB25" s="209">
        <f t="shared" si="32"/>
        <v>0</v>
      </c>
      <c r="CC25" s="209">
        <f t="shared" si="33"/>
        <v>0</v>
      </c>
      <c r="CD25" s="209">
        <f t="shared" si="34"/>
        <v>0</v>
      </c>
      <c r="CE25" s="209">
        <f t="shared" si="35"/>
        <v>0</v>
      </c>
      <c r="CF25" s="209">
        <f t="shared" si="36"/>
        <v>0</v>
      </c>
      <c r="CG25" s="209">
        <f t="shared" si="37"/>
        <v>0</v>
      </c>
    </row>
    <row r="26" spans="1:85" s="8" customFormat="1" ht="60" customHeight="1">
      <c r="A26" s="230"/>
      <c r="B26" s="65"/>
      <c r="C26" s="509" t="s">
        <v>161</v>
      </c>
      <c r="D26" s="182"/>
      <c r="E26" s="489" t="s">
        <v>105</v>
      </c>
      <c r="F26" s="487" t="s">
        <v>29</v>
      </c>
      <c r="G26" s="276" t="s">
        <v>66</v>
      </c>
      <c r="H26" s="8">
        <v>1</v>
      </c>
      <c r="I26" s="69" t="s">
        <v>220</v>
      </c>
      <c r="J26" s="273">
        <v>297.41250000000002</v>
      </c>
      <c r="K26" s="120"/>
      <c r="L26" s="100"/>
      <c r="M26" s="195"/>
      <c r="N26" s="100"/>
      <c r="O26" s="195"/>
      <c r="P26" s="100"/>
      <c r="Q26" s="195"/>
      <c r="R26" s="100"/>
      <c r="S26" s="100"/>
      <c r="T26" s="195"/>
      <c r="U26" s="100"/>
      <c r="V26" s="195"/>
      <c r="W26" s="100"/>
      <c r="X26" s="195"/>
      <c r="Y26" s="717"/>
      <c r="Z26" s="479"/>
      <c r="AA26" s="479"/>
      <c r="AB26" s="479"/>
      <c r="AC26" s="712" cm="1">
        <f t="array" ref="AC26">SUM(K26:X26*J26)+SUM(Y26:AB26*1.1*J26)</f>
        <v>0</v>
      </c>
      <c r="AD26" s="8" t="str">
        <f t="shared" si="7"/>
        <v>No</v>
      </c>
      <c r="AE26" s="197" t="str">
        <f t="shared" si="4"/>
        <v>No</v>
      </c>
      <c r="AG26" s="118">
        <f t="shared" si="5"/>
        <v>1</v>
      </c>
      <c r="AH26" s="119">
        <f t="shared" si="8"/>
        <v>0</v>
      </c>
      <c r="AJ26" s="304">
        <v>2.2999999999999998</v>
      </c>
      <c r="AK26" s="303">
        <f t="shared" si="9"/>
        <v>0</v>
      </c>
      <c r="AL26" s="185">
        <f t="shared" ref="AL26:AQ26" si="52">$H$26*K26</f>
        <v>0</v>
      </c>
      <c r="AM26" s="185">
        <f t="shared" si="52"/>
        <v>0</v>
      </c>
      <c r="AN26" s="185">
        <f t="shared" si="52"/>
        <v>0</v>
      </c>
      <c r="AO26" s="185">
        <f t="shared" si="52"/>
        <v>0</v>
      </c>
      <c r="AP26" s="185">
        <f t="shared" si="52"/>
        <v>0</v>
      </c>
      <c r="AQ26" s="185">
        <f t="shared" si="52"/>
        <v>0</v>
      </c>
      <c r="AR26" s="185">
        <f t="shared" si="10"/>
        <v>0</v>
      </c>
      <c r="AS26" s="185">
        <f t="shared" ref="AS26:AY26" si="53">$H$26*R26</f>
        <v>0</v>
      </c>
      <c r="AT26" s="185">
        <f t="shared" si="53"/>
        <v>0</v>
      </c>
      <c r="AU26" s="185">
        <f t="shared" si="53"/>
        <v>0</v>
      </c>
      <c r="AV26" s="185">
        <f t="shared" si="53"/>
        <v>0</v>
      </c>
      <c r="AW26" s="185">
        <f t="shared" si="53"/>
        <v>0</v>
      </c>
      <c r="AX26" s="185">
        <f t="shared" si="53"/>
        <v>0</v>
      </c>
      <c r="AY26" s="185">
        <f t="shared" si="53"/>
        <v>0</v>
      </c>
      <c r="AZ26" s="185">
        <f t="shared" si="11"/>
        <v>0</v>
      </c>
      <c r="BA26" s="185">
        <f t="shared" si="12"/>
        <v>0</v>
      </c>
      <c r="BB26" s="185">
        <f t="shared" si="13"/>
        <v>0</v>
      </c>
      <c r="BC26" s="185">
        <f t="shared" si="14"/>
        <v>0</v>
      </c>
      <c r="BD26" s="317">
        <v>1</v>
      </c>
      <c r="BE26" s="783">
        <f t="shared" si="15"/>
        <v>0</v>
      </c>
      <c r="BF26" s="562">
        <v>5</v>
      </c>
      <c r="BG26" s="223">
        <f t="shared" si="16"/>
        <v>0</v>
      </c>
      <c r="BH26" s="562"/>
      <c r="BI26" s="223">
        <f t="shared" si="17"/>
        <v>0</v>
      </c>
      <c r="BJ26" s="562"/>
      <c r="BK26" s="223">
        <f t="shared" si="18"/>
        <v>0</v>
      </c>
      <c r="BL26" s="592"/>
      <c r="BM26" s="209">
        <f t="shared" si="19"/>
        <v>0</v>
      </c>
      <c r="BN26" s="209">
        <f t="shared" si="20"/>
        <v>0</v>
      </c>
      <c r="BO26" s="209">
        <f t="shared" si="21"/>
        <v>0</v>
      </c>
      <c r="BP26" s="209">
        <f t="shared" si="22"/>
        <v>0</v>
      </c>
      <c r="BQ26" s="209">
        <f t="shared" si="23"/>
        <v>0</v>
      </c>
      <c r="BR26" s="209">
        <f t="shared" si="24"/>
        <v>0</v>
      </c>
      <c r="BS26" s="209">
        <f t="shared" si="25"/>
        <v>0</v>
      </c>
      <c r="BT26" s="209">
        <f t="shared" si="26"/>
        <v>0</v>
      </c>
      <c r="BU26" s="592"/>
      <c r="BV26" s="177">
        <f t="shared" si="27"/>
        <v>0</v>
      </c>
      <c r="BW26" s="177">
        <f t="shared" si="28"/>
        <v>0</v>
      </c>
      <c r="BX26" s="177">
        <f t="shared" si="29"/>
        <v>0</v>
      </c>
      <c r="BY26" s="592"/>
      <c r="BZ26" s="209">
        <f t="shared" si="30"/>
        <v>0</v>
      </c>
      <c r="CA26" s="209">
        <f t="shared" si="31"/>
        <v>0</v>
      </c>
      <c r="CB26" s="209">
        <f t="shared" si="32"/>
        <v>0</v>
      </c>
      <c r="CC26" s="209">
        <f t="shared" si="33"/>
        <v>0</v>
      </c>
      <c r="CD26" s="209">
        <f t="shared" si="34"/>
        <v>0</v>
      </c>
      <c r="CE26" s="209">
        <f t="shared" si="35"/>
        <v>0</v>
      </c>
      <c r="CF26" s="209">
        <f t="shared" si="36"/>
        <v>0</v>
      </c>
      <c r="CG26" s="209">
        <f t="shared" si="37"/>
        <v>0</v>
      </c>
    </row>
    <row r="27" spans="1:85" s="8" customFormat="1" ht="60" customHeight="1">
      <c r="A27" s="191"/>
      <c r="B27" s="65"/>
      <c r="C27" s="511" t="s">
        <v>162</v>
      </c>
      <c r="D27" s="229"/>
      <c r="E27" s="488" t="s">
        <v>105</v>
      </c>
      <c r="F27" s="488" t="s">
        <v>69</v>
      </c>
      <c r="G27" s="274" t="s">
        <v>67</v>
      </c>
      <c r="H27" s="201">
        <v>1</v>
      </c>
      <c r="I27" s="494" t="s">
        <v>220</v>
      </c>
      <c r="J27" s="272">
        <v>327.15375000000006</v>
      </c>
      <c r="K27" s="116"/>
      <c r="L27" s="102"/>
      <c r="M27" s="204"/>
      <c r="N27" s="102"/>
      <c r="O27" s="204"/>
      <c r="P27" s="102"/>
      <c r="Q27" s="204"/>
      <c r="R27" s="102"/>
      <c r="S27" s="102"/>
      <c r="T27" s="204"/>
      <c r="U27" s="102"/>
      <c r="V27" s="204"/>
      <c r="W27" s="102"/>
      <c r="X27" s="204"/>
      <c r="Y27" s="718"/>
      <c r="Z27" s="714"/>
      <c r="AA27" s="714"/>
      <c r="AB27" s="714"/>
      <c r="AC27" s="117" cm="1">
        <f t="array" ref="AC27">SUM(K27:X27*J27)+SUM(Y27:AB27*1.1*J27)</f>
        <v>0</v>
      </c>
      <c r="AD27" s="201" t="str">
        <f t="shared" si="7"/>
        <v>No</v>
      </c>
      <c r="AE27" s="119" t="str">
        <f t="shared" si="4"/>
        <v>No</v>
      </c>
      <c r="AG27" s="118">
        <f t="shared" si="5"/>
        <v>1.5</v>
      </c>
      <c r="AH27" s="119">
        <f t="shared" si="8"/>
        <v>0</v>
      </c>
      <c r="AJ27" s="304">
        <v>4.05</v>
      </c>
      <c r="AK27" s="303">
        <f t="shared" si="9"/>
        <v>0</v>
      </c>
      <c r="AL27" s="185">
        <f t="shared" ref="AL27:AQ27" si="54">$H$27*K27</f>
        <v>0</v>
      </c>
      <c r="AM27" s="185">
        <f t="shared" si="54"/>
        <v>0</v>
      </c>
      <c r="AN27" s="185">
        <f t="shared" si="54"/>
        <v>0</v>
      </c>
      <c r="AO27" s="185">
        <f t="shared" si="54"/>
        <v>0</v>
      </c>
      <c r="AP27" s="185">
        <f t="shared" si="54"/>
        <v>0</v>
      </c>
      <c r="AQ27" s="185">
        <f t="shared" si="54"/>
        <v>0</v>
      </c>
      <c r="AR27" s="185">
        <f t="shared" si="10"/>
        <v>0</v>
      </c>
      <c r="AS27" s="185">
        <f t="shared" ref="AS27:AY27" si="55">$H$27*R27</f>
        <v>0</v>
      </c>
      <c r="AT27" s="185">
        <f t="shared" si="55"/>
        <v>0</v>
      </c>
      <c r="AU27" s="185">
        <f t="shared" si="55"/>
        <v>0</v>
      </c>
      <c r="AV27" s="185">
        <f t="shared" si="55"/>
        <v>0</v>
      </c>
      <c r="AW27" s="185">
        <f t="shared" si="55"/>
        <v>0</v>
      </c>
      <c r="AX27" s="185">
        <f t="shared" si="55"/>
        <v>0</v>
      </c>
      <c r="AY27" s="185">
        <f t="shared" si="55"/>
        <v>0</v>
      </c>
      <c r="AZ27" s="185">
        <f t="shared" si="11"/>
        <v>0</v>
      </c>
      <c r="BA27" s="185">
        <f t="shared" si="12"/>
        <v>0</v>
      </c>
      <c r="BB27" s="185">
        <f t="shared" si="13"/>
        <v>0</v>
      </c>
      <c r="BC27" s="185">
        <f t="shared" si="14"/>
        <v>0</v>
      </c>
      <c r="BD27" s="317">
        <v>1.5</v>
      </c>
      <c r="BE27" s="783">
        <f t="shared" si="15"/>
        <v>0</v>
      </c>
      <c r="BF27" s="562">
        <v>7</v>
      </c>
      <c r="BG27" s="223">
        <f t="shared" si="16"/>
        <v>0</v>
      </c>
      <c r="BH27" s="562"/>
      <c r="BI27" s="223">
        <f t="shared" si="17"/>
        <v>0</v>
      </c>
      <c r="BJ27" s="562"/>
      <c r="BK27" s="223">
        <f t="shared" si="18"/>
        <v>0</v>
      </c>
      <c r="BL27" s="592"/>
      <c r="BM27" s="209">
        <f t="shared" si="19"/>
        <v>0</v>
      </c>
      <c r="BN27" s="209">
        <f t="shared" si="20"/>
        <v>0</v>
      </c>
      <c r="BO27" s="209">
        <f t="shared" si="21"/>
        <v>0</v>
      </c>
      <c r="BP27" s="209">
        <f t="shared" si="22"/>
        <v>0</v>
      </c>
      <c r="BQ27" s="209">
        <f t="shared" si="23"/>
        <v>0</v>
      </c>
      <c r="BR27" s="209">
        <f t="shared" si="24"/>
        <v>0</v>
      </c>
      <c r="BS27" s="209">
        <f t="shared" si="25"/>
        <v>0</v>
      </c>
      <c r="BT27" s="209">
        <f t="shared" si="26"/>
        <v>0</v>
      </c>
      <c r="BU27" s="592"/>
      <c r="BV27" s="177">
        <f t="shared" si="27"/>
        <v>0</v>
      </c>
      <c r="BW27" s="177">
        <f t="shared" si="28"/>
        <v>0</v>
      </c>
      <c r="BX27" s="177">
        <f t="shared" si="29"/>
        <v>0</v>
      </c>
      <c r="BY27" s="592"/>
      <c r="BZ27" s="209">
        <f t="shared" si="30"/>
        <v>0</v>
      </c>
      <c r="CA27" s="209">
        <f t="shared" si="31"/>
        <v>0</v>
      </c>
      <c r="CB27" s="209">
        <f t="shared" si="32"/>
        <v>0</v>
      </c>
      <c r="CC27" s="209">
        <f t="shared" si="33"/>
        <v>0</v>
      </c>
      <c r="CD27" s="209">
        <f t="shared" si="34"/>
        <v>0</v>
      </c>
      <c r="CE27" s="209">
        <f t="shared" si="35"/>
        <v>0</v>
      </c>
      <c r="CF27" s="209">
        <f t="shared" si="36"/>
        <v>0</v>
      </c>
      <c r="CG27" s="209">
        <f t="shared" si="37"/>
        <v>0</v>
      </c>
    </row>
    <row r="28" spans="1:85" s="8" customFormat="1" ht="60" customHeight="1">
      <c r="A28" s="191"/>
      <c r="B28" s="65"/>
      <c r="C28" s="507" t="s">
        <v>202</v>
      </c>
      <c r="D28" s="294"/>
      <c r="E28" s="489" t="s">
        <v>107</v>
      </c>
      <c r="F28" s="489" t="s">
        <v>69</v>
      </c>
      <c r="G28" s="275" t="s">
        <v>216</v>
      </c>
      <c r="H28" s="65">
        <v>1</v>
      </c>
      <c r="I28" s="495" t="s">
        <v>220</v>
      </c>
      <c r="J28" s="273">
        <v>315.25725000000006</v>
      </c>
      <c r="K28" s="295"/>
      <c r="L28" s="296"/>
      <c r="M28" s="232"/>
      <c r="N28" s="296"/>
      <c r="O28" s="232"/>
      <c r="P28" s="296"/>
      <c r="Q28" s="232"/>
      <c r="R28" s="296"/>
      <c r="S28" s="296"/>
      <c r="T28" s="232"/>
      <c r="U28" s="296"/>
      <c r="V28" s="232"/>
      <c r="W28" s="296"/>
      <c r="X28" s="232"/>
      <c r="Y28" s="719"/>
      <c r="Z28" s="715"/>
      <c r="AA28" s="715"/>
      <c r="AB28" s="715"/>
      <c r="AC28" s="712" cm="1">
        <f t="array" ref="AC28">SUM(K28:X28*J28)+SUM(Y28:AB28*1.1*J28)</f>
        <v>0</v>
      </c>
      <c r="AD28" s="65" t="str">
        <f t="shared" si="7"/>
        <v>No</v>
      </c>
      <c r="AE28" s="350" t="str">
        <f t="shared" si="4"/>
        <v>No</v>
      </c>
      <c r="AG28" s="118">
        <f t="shared" si="5"/>
        <v>1</v>
      </c>
      <c r="AH28" s="119">
        <f t="shared" si="8"/>
        <v>0</v>
      </c>
      <c r="AJ28" s="304">
        <v>3.85</v>
      </c>
      <c r="AK28" s="303">
        <f t="shared" si="9"/>
        <v>0</v>
      </c>
      <c r="AL28" s="185">
        <f t="shared" ref="AL28:AL36" si="56">H28*K28</f>
        <v>0</v>
      </c>
      <c r="AM28" s="185">
        <f t="shared" ref="AM28:AM36" si="57">$H28*L28</f>
        <v>0</v>
      </c>
      <c r="AN28" s="185">
        <f t="shared" ref="AN28:AN36" si="58">H28*M28</f>
        <v>0</v>
      </c>
      <c r="AO28" s="185">
        <f t="shared" ref="AO28:AO36" si="59">H28*N28</f>
        <v>0</v>
      </c>
      <c r="AP28" s="185">
        <f t="shared" ref="AP28:AP36" si="60">H28*O28</f>
        <v>0</v>
      </c>
      <c r="AQ28" s="185">
        <f t="shared" ref="AQ28:AQ36" si="61">H28*P28</f>
        <v>0</v>
      </c>
      <c r="AR28" s="185">
        <f t="shared" si="10"/>
        <v>0</v>
      </c>
      <c r="AS28" s="185">
        <f t="shared" ref="AS28:AS36" si="62">H28*R28</f>
        <v>0</v>
      </c>
      <c r="AT28" s="185">
        <f t="shared" ref="AT28:AT36" si="63">H28*S28</f>
        <v>0</v>
      </c>
      <c r="AU28" s="185">
        <f t="shared" ref="AU28:AU36" si="64">H28*T28</f>
        <v>0</v>
      </c>
      <c r="AV28" s="185">
        <f t="shared" ref="AV28:AV36" si="65">H28*U28</f>
        <v>0</v>
      </c>
      <c r="AW28" s="185">
        <f t="shared" ref="AW28:AW36" si="66">H28*V28</f>
        <v>0</v>
      </c>
      <c r="AX28" s="185">
        <f t="shared" ref="AX28:AX36" si="67">H28*W28</f>
        <v>0</v>
      </c>
      <c r="AY28" s="185">
        <f t="shared" ref="AY28:AY36" si="68">H28*X28</f>
        <v>0</v>
      </c>
      <c r="AZ28" s="185">
        <f t="shared" si="11"/>
        <v>0</v>
      </c>
      <c r="BA28" s="185">
        <f t="shared" si="12"/>
        <v>0</v>
      </c>
      <c r="BB28" s="185">
        <f t="shared" si="13"/>
        <v>0</v>
      </c>
      <c r="BC28" s="185">
        <f t="shared" si="14"/>
        <v>0</v>
      </c>
      <c r="BD28" s="317">
        <v>1</v>
      </c>
      <c r="BE28" s="783">
        <f t="shared" si="15"/>
        <v>0</v>
      </c>
      <c r="BF28" s="562">
        <v>7</v>
      </c>
      <c r="BG28" s="223">
        <f t="shared" si="16"/>
        <v>0</v>
      </c>
      <c r="BH28" s="562"/>
      <c r="BI28" s="223">
        <f t="shared" si="17"/>
        <v>0</v>
      </c>
      <c r="BJ28" s="562"/>
      <c r="BK28" s="223">
        <f t="shared" si="18"/>
        <v>0</v>
      </c>
      <c r="BL28" s="592"/>
      <c r="BM28" s="209">
        <f t="shared" si="19"/>
        <v>0</v>
      </c>
      <c r="BN28" s="209">
        <f t="shared" si="20"/>
        <v>0</v>
      </c>
      <c r="BO28" s="209">
        <f t="shared" si="21"/>
        <v>0</v>
      </c>
      <c r="BP28" s="209">
        <f t="shared" si="22"/>
        <v>0</v>
      </c>
      <c r="BQ28" s="209">
        <f t="shared" si="23"/>
        <v>0</v>
      </c>
      <c r="BR28" s="209">
        <f t="shared" si="24"/>
        <v>0</v>
      </c>
      <c r="BS28" s="209">
        <f t="shared" si="25"/>
        <v>0</v>
      </c>
      <c r="BT28" s="209">
        <f t="shared" si="26"/>
        <v>0</v>
      </c>
      <c r="BU28" s="592"/>
      <c r="BV28" s="177">
        <f t="shared" si="27"/>
        <v>0</v>
      </c>
      <c r="BW28" s="177">
        <f t="shared" si="28"/>
        <v>0</v>
      </c>
      <c r="BX28" s="177">
        <f t="shared" si="29"/>
        <v>0</v>
      </c>
      <c r="BY28" s="592"/>
      <c r="BZ28" s="209">
        <f t="shared" si="30"/>
        <v>0</v>
      </c>
      <c r="CA28" s="209">
        <f t="shared" si="31"/>
        <v>0</v>
      </c>
      <c r="CB28" s="209">
        <f t="shared" si="32"/>
        <v>0</v>
      </c>
      <c r="CC28" s="209">
        <f t="shared" si="33"/>
        <v>0</v>
      </c>
      <c r="CD28" s="209">
        <f t="shared" si="34"/>
        <v>0</v>
      </c>
      <c r="CE28" s="209">
        <f t="shared" si="35"/>
        <v>0</v>
      </c>
      <c r="CF28" s="209">
        <f t="shared" si="36"/>
        <v>0</v>
      </c>
      <c r="CG28" s="209">
        <f t="shared" si="37"/>
        <v>0</v>
      </c>
    </row>
    <row r="29" spans="1:85" s="8" customFormat="1" ht="60" customHeight="1">
      <c r="A29" s="191"/>
      <c r="B29" s="65"/>
      <c r="C29" s="507" t="s">
        <v>253</v>
      </c>
      <c r="D29" s="294" t="s">
        <v>233</v>
      </c>
      <c r="E29" s="489" t="s">
        <v>107</v>
      </c>
      <c r="F29" s="489" t="s">
        <v>69</v>
      </c>
      <c r="G29" s="275" t="s">
        <v>216</v>
      </c>
      <c r="H29" s="65">
        <v>1</v>
      </c>
      <c r="I29" s="495" t="s">
        <v>220</v>
      </c>
      <c r="J29" s="273">
        <v>409.83442500000012</v>
      </c>
      <c r="K29" s="295"/>
      <c r="L29" s="296"/>
      <c r="M29" s="232"/>
      <c r="N29" s="296"/>
      <c r="O29" s="232"/>
      <c r="P29" s="296"/>
      <c r="Q29" s="232"/>
      <c r="R29" s="296"/>
      <c r="S29" s="296"/>
      <c r="T29" s="232"/>
      <c r="U29" s="296"/>
      <c r="V29" s="232"/>
      <c r="W29" s="296"/>
      <c r="X29" s="232"/>
      <c r="Y29" s="719"/>
      <c r="Z29" s="715"/>
      <c r="AA29" s="715"/>
      <c r="AB29" s="715"/>
      <c r="AC29" s="712" cm="1">
        <f t="array" ref="AC29">SUM(K29:X29*J29)+SUM(Y29:AB29*1.1*J29)</f>
        <v>0</v>
      </c>
      <c r="AD29" s="65" t="str">
        <f t="shared" si="7"/>
        <v>No</v>
      </c>
      <c r="AE29" s="350" t="str">
        <f t="shared" si="4"/>
        <v>No</v>
      </c>
      <c r="AG29" s="118">
        <f t="shared" si="5"/>
        <v>1</v>
      </c>
      <c r="AH29" s="119">
        <f t="shared" si="8"/>
        <v>0</v>
      </c>
      <c r="AJ29" s="304">
        <v>3.85</v>
      </c>
      <c r="AK29" s="303">
        <f t="shared" si="9"/>
        <v>0</v>
      </c>
      <c r="AL29" s="185">
        <f t="shared" si="56"/>
        <v>0</v>
      </c>
      <c r="AM29" s="185">
        <f t="shared" si="57"/>
        <v>0</v>
      </c>
      <c r="AN29" s="185">
        <f t="shared" si="58"/>
        <v>0</v>
      </c>
      <c r="AO29" s="185">
        <f t="shared" si="59"/>
        <v>0</v>
      </c>
      <c r="AP29" s="185">
        <f t="shared" si="60"/>
        <v>0</v>
      </c>
      <c r="AQ29" s="185">
        <f t="shared" si="61"/>
        <v>0</v>
      </c>
      <c r="AR29" s="185">
        <f t="shared" si="10"/>
        <v>0</v>
      </c>
      <c r="AS29" s="185">
        <f t="shared" si="62"/>
        <v>0</v>
      </c>
      <c r="AT29" s="185">
        <f t="shared" si="63"/>
        <v>0</v>
      </c>
      <c r="AU29" s="185">
        <f t="shared" si="64"/>
        <v>0</v>
      </c>
      <c r="AV29" s="185">
        <f t="shared" si="65"/>
        <v>0</v>
      </c>
      <c r="AW29" s="185">
        <f t="shared" si="66"/>
        <v>0</v>
      </c>
      <c r="AX29" s="185">
        <f t="shared" si="67"/>
        <v>0</v>
      </c>
      <c r="AY29" s="185">
        <f t="shared" si="68"/>
        <v>0</v>
      </c>
      <c r="AZ29" s="185">
        <f t="shared" si="11"/>
        <v>0</v>
      </c>
      <c r="BA29" s="185">
        <f t="shared" si="12"/>
        <v>0</v>
      </c>
      <c r="BB29" s="185">
        <f t="shared" si="13"/>
        <v>0</v>
      </c>
      <c r="BC29" s="185">
        <f t="shared" si="14"/>
        <v>0</v>
      </c>
      <c r="BD29" s="317">
        <v>1</v>
      </c>
      <c r="BE29" s="783">
        <f t="shared" si="15"/>
        <v>0</v>
      </c>
      <c r="BF29" s="562">
        <v>7</v>
      </c>
      <c r="BG29" s="223">
        <f t="shared" si="16"/>
        <v>0</v>
      </c>
      <c r="BH29" s="562"/>
      <c r="BI29" s="223">
        <f t="shared" si="17"/>
        <v>0</v>
      </c>
      <c r="BJ29" s="562"/>
      <c r="BK29" s="223">
        <f t="shared" si="18"/>
        <v>0</v>
      </c>
      <c r="BL29" s="592"/>
      <c r="BM29" s="209">
        <f t="shared" si="19"/>
        <v>0</v>
      </c>
      <c r="BN29" s="209">
        <f t="shared" si="20"/>
        <v>0</v>
      </c>
      <c r="BO29" s="209">
        <f t="shared" si="21"/>
        <v>0</v>
      </c>
      <c r="BP29" s="209">
        <f t="shared" si="22"/>
        <v>0</v>
      </c>
      <c r="BQ29" s="209">
        <f t="shared" si="23"/>
        <v>0</v>
      </c>
      <c r="BR29" s="209">
        <f t="shared" si="24"/>
        <v>0</v>
      </c>
      <c r="BS29" s="209">
        <f t="shared" si="25"/>
        <v>0</v>
      </c>
      <c r="BT29" s="209">
        <f t="shared" si="26"/>
        <v>0</v>
      </c>
      <c r="BU29" s="592"/>
      <c r="BV29" s="177">
        <f t="shared" si="27"/>
        <v>0</v>
      </c>
      <c r="BW29" s="177">
        <f t="shared" si="28"/>
        <v>0</v>
      </c>
      <c r="BX29" s="177">
        <f t="shared" si="29"/>
        <v>0</v>
      </c>
      <c r="BY29" s="592"/>
      <c r="BZ29" s="209">
        <f t="shared" si="30"/>
        <v>0</v>
      </c>
      <c r="CA29" s="209">
        <f t="shared" si="31"/>
        <v>0</v>
      </c>
      <c r="CB29" s="209">
        <f t="shared" si="32"/>
        <v>0</v>
      </c>
      <c r="CC29" s="209">
        <f t="shared" si="33"/>
        <v>0</v>
      </c>
      <c r="CD29" s="209">
        <f t="shared" si="34"/>
        <v>0</v>
      </c>
      <c r="CE29" s="209">
        <f t="shared" si="35"/>
        <v>0</v>
      </c>
      <c r="CF29" s="209">
        <f t="shared" si="36"/>
        <v>0</v>
      </c>
      <c r="CG29" s="209">
        <f t="shared" si="37"/>
        <v>0</v>
      </c>
    </row>
    <row r="30" spans="1:85" s="8" customFormat="1" ht="60" customHeight="1">
      <c r="A30" s="191"/>
      <c r="B30" s="65"/>
      <c r="C30" s="507" t="s">
        <v>254</v>
      </c>
      <c r="D30" s="427" t="s">
        <v>270</v>
      </c>
      <c r="E30" s="489" t="s">
        <v>107</v>
      </c>
      <c r="F30" s="489" t="s">
        <v>69</v>
      </c>
      <c r="G30" s="275" t="s">
        <v>216</v>
      </c>
      <c r="H30" s="65">
        <v>1</v>
      </c>
      <c r="I30" s="495" t="s">
        <v>220</v>
      </c>
      <c r="J30" s="273">
        <v>315.25725000000006</v>
      </c>
      <c r="K30" s="295"/>
      <c r="L30" s="296"/>
      <c r="M30" s="232"/>
      <c r="N30" s="296"/>
      <c r="O30" s="232"/>
      <c r="P30" s="296"/>
      <c r="Q30" s="232"/>
      <c r="R30" s="296"/>
      <c r="S30" s="296"/>
      <c r="T30" s="232"/>
      <c r="U30" s="296"/>
      <c r="V30" s="232"/>
      <c r="W30" s="296"/>
      <c r="X30" s="232"/>
      <c r="Y30" s="719"/>
      <c r="Z30" s="715"/>
      <c r="AA30" s="715"/>
      <c r="AB30" s="715"/>
      <c r="AC30" s="712" cm="1">
        <f t="array" ref="AC30">SUM(K30:X30*J30)+SUM(Y30:AB30*1.1*J30)</f>
        <v>0</v>
      </c>
      <c r="AD30" s="65" t="str">
        <f t="shared" si="7"/>
        <v>No</v>
      </c>
      <c r="AE30" s="350" t="str">
        <f t="shared" si="4"/>
        <v>No</v>
      </c>
      <c r="AG30" s="118">
        <f t="shared" si="5"/>
        <v>1</v>
      </c>
      <c r="AH30" s="119">
        <f t="shared" si="8"/>
        <v>0</v>
      </c>
      <c r="AJ30" s="304">
        <v>3.85</v>
      </c>
      <c r="AK30" s="303">
        <f t="shared" si="9"/>
        <v>0</v>
      </c>
      <c r="AL30" s="185">
        <f t="shared" si="56"/>
        <v>0</v>
      </c>
      <c r="AM30" s="185">
        <f t="shared" si="57"/>
        <v>0</v>
      </c>
      <c r="AN30" s="185">
        <f t="shared" si="58"/>
        <v>0</v>
      </c>
      <c r="AO30" s="185">
        <f t="shared" si="59"/>
        <v>0</v>
      </c>
      <c r="AP30" s="185">
        <f t="shared" si="60"/>
        <v>0</v>
      </c>
      <c r="AQ30" s="185">
        <f t="shared" si="61"/>
        <v>0</v>
      </c>
      <c r="AR30" s="185">
        <f t="shared" si="10"/>
        <v>0</v>
      </c>
      <c r="AS30" s="185">
        <f t="shared" si="62"/>
        <v>0</v>
      </c>
      <c r="AT30" s="185">
        <f t="shared" si="63"/>
        <v>0</v>
      </c>
      <c r="AU30" s="185">
        <f t="shared" si="64"/>
        <v>0</v>
      </c>
      <c r="AV30" s="185">
        <f t="shared" si="65"/>
        <v>0</v>
      </c>
      <c r="AW30" s="185">
        <f t="shared" si="66"/>
        <v>0</v>
      </c>
      <c r="AX30" s="185">
        <f t="shared" si="67"/>
        <v>0</v>
      </c>
      <c r="AY30" s="185">
        <f t="shared" si="68"/>
        <v>0</v>
      </c>
      <c r="AZ30" s="185">
        <f t="shared" si="11"/>
        <v>0</v>
      </c>
      <c r="BA30" s="185">
        <f t="shared" si="12"/>
        <v>0</v>
      </c>
      <c r="BB30" s="185">
        <f t="shared" si="13"/>
        <v>0</v>
      </c>
      <c r="BC30" s="185">
        <f t="shared" si="14"/>
        <v>0</v>
      </c>
      <c r="BD30" s="317">
        <v>1</v>
      </c>
      <c r="BE30" s="783">
        <f t="shared" si="15"/>
        <v>0</v>
      </c>
      <c r="BF30" s="562">
        <v>7</v>
      </c>
      <c r="BG30" s="223">
        <f t="shared" si="16"/>
        <v>0</v>
      </c>
      <c r="BH30" s="562"/>
      <c r="BI30" s="223">
        <f t="shared" si="17"/>
        <v>0</v>
      </c>
      <c r="BJ30" s="562"/>
      <c r="BK30" s="223">
        <f t="shared" si="18"/>
        <v>0</v>
      </c>
      <c r="BL30" s="592"/>
      <c r="BM30" s="209">
        <f t="shared" si="19"/>
        <v>0</v>
      </c>
      <c r="BN30" s="209">
        <f t="shared" si="20"/>
        <v>0</v>
      </c>
      <c r="BO30" s="209">
        <f t="shared" si="21"/>
        <v>0</v>
      </c>
      <c r="BP30" s="209">
        <f t="shared" si="22"/>
        <v>0</v>
      </c>
      <c r="BQ30" s="209">
        <f t="shared" si="23"/>
        <v>0</v>
      </c>
      <c r="BR30" s="209">
        <f t="shared" si="24"/>
        <v>0</v>
      </c>
      <c r="BS30" s="209">
        <f t="shared" si="25"/>
        <v>0</v>
      </c>
      <c r="BT30" s="209">
        <f t="shared" si="26"/>
        <v>0</v>
      </c>
      <c r="BU30" s="592"/>
      <c r="BV30" s="177">
        <f t="shared" si="27"/>
        <v>0</v>
      </c>
      <c r="BW30" s="177">
        <f t="shared" si="28"/>
        <v>0</v>
      </c>
      <c r="BX30" s="177">
        <f t="shared" si="29"/>
        <v>0</v>
      </c>
      <c r="BY30" s="592"/>
      <c r="BZ30" s="209">
        <f t="shared" si="30"/>
        <v>0</v>
      </c>
      <c r="CA30" s="209">
        <f t="shared" si="31"/>
        <v>0</v>
      </c>
      <c r="CB30" s="209">
        <f t="shared" si="32"/>
        <v>0</v>
      </c>
      <c r="CC30" s="209">
        <f t="shared" si="33"/>
        <v>0</v>
      </c>
      <c r="CD30" s="209">
        <f t="shared" si="34"/>
        <v>0</v>
      </c>
      <c r="CE30" s="209">
        <f t="shared" si="35"/>
        <v>0</v>
      </c>
      <c r="CF30" s="209">
        <f t="shared" si="36"/>
        <v>0</v>
      </c>
      <c r="CG30" s="209">
        <f t="shared" si="37"/>
        <v>0</v>
      </c>
    </row>
    <row r="31" spans="1:85" s="8" customFormat="1" ht="60" customHeight="1">
      <c r="A31" s="191"/>
      <c r="B31" s="65"/>
      <c r="C31" s="511" t="s">
        <v>203</v>
      </c>
      <c r="D31" s="229"/>
      <c r="E31" s="488" t="s">
        <v>106</v>
      </c>
      <c r="F31" s="488" t="s">
        <v>69</v>
      </c>
      <c r="G31" s="274" t="s">
        <v>217</v>
      </c>
      <c r="H31" s="201">
        <v>1</v>
      </c>
      <c r="I31" s="494" t="s">
        <v>220</v>
      </c>
      <c r="J31" s="272">
        <v>315.25725000000006</v>
      </c>
      <c r="K31" s="116"/>
      <c r="L31" s="102"/>
      <c r="M31" s="204"/>
      <c r="N31" s="102"/>
      <c r="O31" s="204"/>
      <c r="P31" s="102"/>
      <c r="Q31" s="204"/>
      <c r="R31" s="102"/>
      <c r="S31" s="102"/>
      <c r="T31" s="204"/>
      <c r="U31" s="102"/>
      <c r="V31" s="204"/>
      <c r="W31" s="102"/>
      <c r="X31" s="204"/>
      <c r="Y31" s="718"/>
      <c r="Z31" s="714"/>
      <c r="AA31" s="714"/>
      <c r="AB31" s="714"/>
      <c r="AC31" s="117" cm="1">
        <f t="array" ref="AC31">SUM(K31:X31*J31)+SUM(Y31:AB31*1.1*J31)</f>
        <v>0</v>
      </c>
      <c r="AD31" s="201" t="str">
        <f t="shared" si="7"/>
        <v>No</v>
      </c>
      <c r="AE31" s="119" t="str">
        <f t="shared" si="4"/>
        <v>No</v>
      </c>
      <c r="AG31" s="118">
        <f t="shared" si="5"/>
        <v>1.5</v>
      </c>
      <c r="AH31" s="119">
        <f t="shared" si="8"/>
        <v>0</v>
      </c>
      <c r="AJ31" s="304">
        <v>3.75</v>
      </c>
      <c r="AK31" s="303">
        <f t="shared" si="9"/>
        <v>0</v>
      </c>
      <c r="AL31" s="185">
        <f t="shared" si="56"/>
        <v>0</v>
      </c>
      <c r="AM31" s="185">
        <f t="shared" si="57"/>
        <v>0</v>
      </c>
      <c r="AN31" s="185">
        <f t="shared" si="58"/>
        <v>0</v>
      </c>
      <c r="AO31" s="185">
        <f t="shared" si="59"/>
        <v>0</v>
      </c>
      <c r="AP31" s="185">
        <f t="shared" si="60"/>
        <v>0</v>
      </c>
      <c r="AQ31" s="185">
        <f t="shared" si="61"/>
        <v>0</v>
      </c>
      <c r="AR31" s="185">
        <f t="shared" si="10"/>
        <v>0</v>
      </c>
      <c r="AS31" s="185">
        <f t="shared" si="62"/>
        <v>0</v>
      </c>
      <c r="AT31" s="185">
        <f t="shared" si="63"/>
        <v>0</v>
      </c>
      <c r="AU31" s="185">
        <f t="shared" si="64"/>
        <v>0</v>
      </c>
      <c r="AV31" s="185">
        <f t="shared" si="65"/>
        <v>0</v>
      </c>
      <c r="AW31" s="185">
        <f t="shared" si="66"/>
        <v>0</v>
      </c>
      <c r="AX31" s="185">
        <f t="shared" si="67"/>
        <v>0</v>
      </c>
      <c r="AY31" s="185">
        <f t="shared" si="68"/>
        <v>0</v>
      </c>
      <c r="AZ31" s="185">
        <f t="shared" si="11"/>
        <v>0</v>
      </c>
      <c r="BA31" s="185">
        <f t="shared" si="12"/>
        <v>0</v>
      </c>
      <c r="BB31" s="185">
        <f t="shared" si="13"/>
        <v>0</v>
      </c>
      <c r="BC31" s="185">
        <f t="shared" si="14"/>
        <v>0</v>
      </c>
      <c r="BD31" s="317">
        <v>1.5</v>
      </c>
      <c r="BE31" s="783">
        <f t="shared" si="15"/>
        <v>0</v>
      </c>
      <c r="BF31" s="562">
        <v>7</v>
      </c>
      <c r="BG31" s="223">
        <f t="shared" si="16"/>
        <v>0</v>
      </c>
      <c r="BH31" s="562"/>
      <c r="BI31" s="223">
        <f t="shared" si="17"/>
        <v>0</v>
      </c>
      <c r="BJ31" s="562"/>
      <c r="BK31" s="223">
        <f t="shared" si="18"/>
        <v>0</v>
      </c>
      <c r="BL31" s="592"/>
      <c r="BM31" s="209">
        <f t="shared" si="19"/>
        <v>0</v>
      </c>
      <c r="BN31" s="209">
        <f t="shared" si="20"/>
        <v>0</v>
      </c>
      <c r="BO31" s="209">
        <f t="shared" si="21"/>
        <v>0</v>
      </c>
      <c r="BP31" s="209">
        <f t="shared" si="22"/>
        <v>0</v>
      </c>
      <c r="BQ31" s="209">
        <f t="shared" si="23"/>
        <v>0</v>
      </c>
      <c r="BR31" s="209">
        <f t="shared" si="24"/>
        <v>0</v>
      </c>
      <c r="BS31" s="209">
        <f t="shared" si="25"/>
        <v>0</v>
      </c>
      <c r="BT31" s="209">
        <f t="shared" si="26"/>
        <v>0</v>
      </c>
      <c r="BU31" s="592"/>
      <c r="BV31" s="177">
        <f t="shared" si="27"/>
        <v>0</v>
      </c>
      <c r="BW31" s="177">
        <f t="shared" si="28"/>
        <v>0</v>
      </c>
      <c r="BX31" s="177">
        <f t="shared" si="29"/>
        <v>0</v>
      </c>
      <c r="BY31" s="592"/>
      <c r="BZ31" s="209">
        <f t="shared" si="30"/>
        <v>0</v>
      </c>
      <c r="CA31" s="209">
        <f t="shared" si="31"/>
        <v>0</v>
      </c>
      <c r="CB31" s="209">
        <f t="shared" si="32"/>
        <v>0</v>
      </c>
      <c r="CC31" s="209">
        <f t="shared" si="33"/>
        <v>0</v>
      </c>
      <c r="CD31" s="209">
        <f t="shared" si="34"/>
        <v>0</v>
      </c>
      <c r="CE31" s="209">
        <f t="shared" si="35"/>
        <v>0</v>
      </c>
      <c r="CF31" s="209">
        <f t="shared" si="36"/>
        <v>0</v>
      </c>
      <c r="CG31" s="209">
        <f t="shared" si="37"/>
        <v>0</v>
      </c>
    </row>
    <row r="32" spans="1:85" s="8" customFormat="1" ht="60" customHeight="1">
      <c r="A32" s="191"/>
      <c r="B32" s="65"/>
      <c r="C32" s="511" t="s">
        <v>255</v>
      </c>
      <c r="D32" s="229" t="s">
        <v>233</v>
      </c>
      <c r="E32" s="488" t="s">
        <v>106</v>
      </c>
      <c r="F32" s="488" t="s">
        <v>69</v>
      </c>
      <c r="G32" s="274" t="s">
        <v>217</v>
      </c>
      <c r="H32" s="201">
        <v>1</v>
      </c>
      <c r="I32" s="494" t="s">
        <v>220</v>
      </c>
      <c r="J32" s="272">
        <v>409.83442500000012</v>
      </c>
      <c r="K32" s="116"/>
      <c r="L32" s="102"/>
      <c r="M32" s="204"/>
      <c r="N32" s="102"/>
      <c r="O32" s="204"/>
      <c r="P32" s="102"/>
      <c r="Q32" s="204"/>
      <c r="R32" s="102"/>
      <c r="S32" s="102"/>
      <c r="T32" s="204"/>
      <c r="U32" s="102"/>
      <c r="V32" s="204"/>
      <c r="W32" s="102"/>
      <c r="X32" s="204"/>
      <c r="Y32" s="718"/>
      <c r="Z32" s="714"/>
      <c r="AA32" s="714"/>
      <c r="AB32" s="714"/>
      <c r="AC32" s="117" cm="1">
        <f t="array" ref="AC32">SUM(K32:X32*J32)+SUM(Y32:AB32*1.1*J32)</f>
        <v>0</v>
      </c>
      <c r="AD32" s="201" t="str">
        <f t="shared" si="7"/>
        <v>No</v>
      </c>
      <c r="AE32" s="119" t="str">
        <f t="shared" si="4"/>
        <v>No</v>
      </c>
      <c r="AG32" s="118">
        <f t="shared" si="5"/>
        <v>1.5</v>
      </c>
      <c r="AH32" s="119">
        <f t="shared" si="8"/>
        <v>0</v>
      </c>
      <c r="AJ32" s="304">
        <v>3.75</v>
      </c>
      <c r="AK32" s="303">
        <f t="shared" si="9"/>
        <v>0</v>
      </c>
      <c r="AL32" s="185">
        <f t="shared" si="56"/>
        <v>0</v>
      </c>
      <c r="AM32" s="185">
        <f t="shared" si="57"/>
        <v>0</v>
      </c>
      <c r="AN32" s="185">
        <f t="shared" si="58"/>
        <v>0</v>
      </c>
      <c r="AO32" s="185">
        <f t="shared" si="59"/>
        <v>0</v>
      </c>
      <c r="AP32" s="185">
        <f t="shared" si="60"/>
        <v>0</v>
      </c>
      <c r="AQ32" s="185">
        <f t="shared" si="61"/>
        <v>0</v>
      </c>
      <c r="AR32" s="185">
        <f t="shared" si="10"/>
        <v>0</v>
      </c>
      <c r="AS32" s="185">
        <f t="shared" si="62"/>
        <v>0</v>
      </c>
      <c r="AT32" s="185">
        <f t="shared" si="63"/>
        <v>0</v>
      </c>
      <c r="AU32" s="185">
        <f t="shared" si="64"/>
        <v>0</v>
      </c>
      <c r="AV32" s="185">
        <f t="shared" si="65"/>
        <v>0</v>
      </c>
      <c r="AW32" s="185">
        <f t="shared" si="66"/>
        <v>0</v>
      </c>
      <c r="AX32" s="185">
        <f t="shared" si="67"/>
        <v>0</v>
      </c>
      <c r="AY32" s="185">
        <f t="shared" si="68"/>
        <v>0</v>
      </c>
      <c r="AZ32" s="185">
        <f t="shared" si="11"/>
        <v>0</v>
      </c>
      <c r="BA32" s="185">
        <f t="shared" si="12"/>
        <v>0</v>
      </c>
      <c r="BB32" s="185">
        <f t="shared" si="13"/>
        <v>0</v>
      </c>
      <c r="BC32" s="185">
        <f t="shared" si="14"/>
        <v>0</v>
      </c>
      <c r="BD32" s="317">
        <v>1.5</v>
      </c>
      <c r="BE32" s="783">
        <f t="shared" si="15"/>
        <v>0</v>
      </c>
      <c r="BF32" s="562">
        <v>7</v>
      </c>
      <c r="BG32" s="223">
        <f t="shared" si="16"/>
        <v>0</v>
      </c>
      <c r="BH32" s="562"/>
      <c r="BI32" s="223">
        <f t="shared" si="17"/>
        <v>0</v>
      </c>
      <c r="BJ32" s="562"/>
      <c r="BK32" s="223">
        <f t="shared" si="18"/>
        <v>0</v>
      </c>
      <c r="BL32" s="592"/>
      <c r="BM32" s="209">
        <f t="shared" si="19"/>
        <v>0</v>
      </c>
      <c r="BN32" s="209">
        <f t="shared" si="20"/>
        <v>0</v>
      </c>
      <c r="BO32" s="209">
        <f t="shared" si="21"/>
        <v>0</v>
      </c>
      <c r="BP32" s="209">
        <f t="shared" si="22"/>
        <v>0</v>
      </c>
      <c r="BQ32" s="209">
        <f t="shared" si="23"/>
        <v>0</v>
      </c>
      <c r="BR32" s="209">
        <f t="shared" si="24"/>
        <v>0</v>
      </c>
      <c r="BS32" s="209">
        <f t="shared" si="25"/>
        <v>0</v>
      </c>
      <c r="BT32" s="209">
        <f t="shared" si="26"/>
        <v>0</v>
      </c>
      <c r="BU32" s="592"/>
      <c r="BV32" s="177">
        <f t="shared" si="27"/>
        <v>0</v>
      </c>
      <c r="BW32" s="177">
        <f t="shared" si="28"/>
        <v>0</v>
      </c>
      <c r="BX32" s="177">
        <f t="shared" si="29"/>
        <v>0</v>
      </c>
      <c r="BY32" s="592"/>
      <c r="BZ32" s="209">
        <f t="shared" si="30"/>
        <v>0</v>
      </c>
      <c r="CA32" s="209">
        <f t="shared" si="31"/>
        <v>0</v>
      </c>
      <c r="CB32" s="209">
        <f t="shared" si="32"/>
        <v>0</v>
      </c>
      <c r="CC32" s="209">
        <f t="shared" si="33"/>
        <v>0</v>
      </c>
      <c r="CD32" s="209">
        <f t="shared" si="34"/>
        <v>0</v>
      </c>
      <c r="CE32" s="209">
        <f t="shared" si="35"/>
        <v>0</v>
      </c>
      <c r="CF32" s="209">
        <f t="shared" si="36"/>
        <v>0</v>
      </c>
      <c r="CG32" s="209">
        <f t="shared" si="37"/>
        <v>0</v>
      </c>
    </row>
    <row r="33" spans="1:85" s="8" customFormat="1" ht="60" customHeight="1">
      <c r="A33" s="191"/>
      <c r="B33" s="65"/>
      <c r="C33" s="511" t="s">
        <v>256</v>
      </c>
      <c r="D33" s="428" t="s">
        <v>270</v>
      </c>
      <c r="E33" s="488" t="s">
        <v>106</v>
      </c>
      <c r="F33" s="488" t="s">
        <v>69</v>
      </c>
      <c r="G33" s="274" t="s">
        <v>217</v>
      </c>
      <c r="H33" s="201">
        <v>1</v>
      </c>
      <c r="I33" s="494" t="s">
        <v>220</v>
      </c>
      <c r="J33" s="272">
        <v>315.25725000000006</v>
      </c>
      <c r="K33" s="116"/>
      <c r="L33" s="102"/>
      <c r="M33" s="204"/>
      <c r="N33" s="102"/>
      <c r="O33" s="204"/>
      <c r="P33" s="102"/>
      <c r="Q33" s="204"/>
      <c r="R33" s="102"/>
      <c r="S33" s="102"/>
      <c r="T33" s="204"/>
      <c r="U33" s="102"/>
      <c r="V33" s="204"/>
      <c r="W33" s="102"/>
      <c r="X33" s="204"/>
      <c r="Y33" s="718"/>
      <c r="Z33" s="714"/>
      <c r="AA33" s="714"/>
      <c r="AB33" s="714"/>
      <c r="AC33" s="117" cm="1">
        <f t="array" ref="AC33">SUM(K33:X33*J33)+SUM(Y33:AB33*1.1*J33)</f>
        <v>0</v>
      </c>
      <c r="AD33" s="201" t="str">
        <f t="shared" si="7"/>
        <v>No</v>
      </c>
      <c r="AE33" s="119" t="str">
        <f t="shared" si="4"/>
        <v>No</v>
      </c>
      <c r="AG33" s="118">
        <f t="shared" si="5"/>
        <v>1.5</v>
      </c>
      <c r="AH33" s="119">
        <f t="shared" si="8"/>
        <v>0</v>
      </c>
      <c r="AJ33" s="304">
        <v>3.75</v>
      </c>
      <c r="AK33" s="303">
        <f t="shared" si="9"/>
        <v>0</v>
      </c>
      <c r="AL33" s="185">
        <f t="shared" si="56"/>
        <v>0</v>
      </c>
      <c r="AM33" s="185">
        <f t="shared" si="57"/>
        <v>0</v>
      </c>
      <c r="AN33" s="185">
        <f t="shared" si="58"/>
        <v>0</v>
      </c>
      <c r="AO33" s="185">
        <f t="shared" si="59"/>
        <v>0</v>
      </c>
      <c r="AP33" s="185">
        <f t="shared" si="60"/>
        <v>0</v>
      </c>
      <c r="AQ33" s="185">
        <f t="shared" si="61"/>
        <v>0</v>
      </c>
      <c r="AR33" s="185">
        <f t="shared" si="10"/>
        <v>0</v>
      </c>
      <c r="AS33" s="185">
        <f t="shared" si="62"/>
        <v>0</v>
      </c>
      <c r="AT33" s="185">
        <f t="shared" si="63"/>
        <v>0</v>
      </c>
      <c r="AU33" s="185">
        <f t="shared" si="64"/>
        <v>0</v>
      </c>
      <c r="AV33" s="185">
        <f t="shared" si="65"/>
        <v>0</v>
      </c>
      <c r="AW33" s="185">
        <f t="shared" si="66"/>
        <v>0</v>
      </c>
      <c r="AX33" s="185">
        <f t="shared" si="67"/>
        <v>0</v>
      </c>
      <c r="AY33" s="185">
        <f t="shared" si="68"/>
        <v>0</v>
      </c>
      <c r="AZ33" s="185">
        <f t="shared" si="11"/>
        <v>0</v>
      </c>
      <c r="BA33" s="185">
        <f t="shared" si="12"/>
        <v>0</v>
      </c>
      <c r="BB33" s="185">
        <f t="shared" si="13"/>
        <v>0</v>
      </c>
      <c r="BC33" s="185">
        <f t="shared" si="14"/>
        <v>0</v>
      </c>
      <c r="BD33" s="317">
        <v>1.5</v>
      </c>
      <c r="BE33" s="783">
        <f t="shared" si="15"/>
        <v>0</v>
      </c>
      <c r="BF33" s="562">
        <v>7</v>
      </c>
      <c r="BG33" s="223">
        <f t="shared" si="16"/>
        <v>0</v>
      </c>
      <c r="BH33" s="562"/>
      <c r="BI33" s="223">
        <f t="shared" si="17"/>
        <v>0</v>
      </c>
      <c r="BJ33" s="562"/>
      <c r="BK33" s="223">
        <f t="shared" si="18"/>
        <v>0</v>
      </c>
      <c r="BL33" s="592"/>
      <c r="BM33" s="209">
        <f t="shared" si="19"/>
        <v>0</v>
      </c>
      <c r="BN33" s="209">
        <f t="shared" si="20"/>
        <v>0</v>
      </c>
      <c r="BO33" s="209">
        <f t="shared" si="21"/>
        <v>0</v>
      </c>
      <c r="BP33" s="209">
        <f t="shared" si="22"/>
        <v>0</v>
      </c>
      <c r="BQ33" s="209">
        <f t="shared" si="23"/>
        <v>0</v>
      </c>
      <c r="BR33" s="209">
        <f t="shared" si="24"/>
        <v>0</v>
      </c>
      <c r="BS33" s="209">
        <f t="shared" si="25"/>
        <v>0</v>
      </c>
      <c r="BT33" s="209">
        <f t="shared" si="26"/>
        <v>0</v>
      </c>
      <c r="BU33" s="592"/>
      <c r="BV33" s="177">
        <f t="shared" si="27"/>
        <v>0</v>
      </c>
      <c r="BW33" s="177">
        <f t="shared" si="28"/>
        <v>0</v>
      </c>
      <c r="BX33" s="177">
        <f t="shared" si="29"/>
        <v>0</v>
      </c>
      <c r="BY33" s="592"/>
      <c r="BZ33" s="209">
        <f t="shared" si="30"/>
        <v>0</v>
      </c>
      <c r="CA33" s="209">
        <f t="shared" si="31"/>
        <v>0</v>
      </c>
      <c r="CB33" s="209">
        <f t="shared" si="32"/>
        <v>0</v>
      </c>
      <c r="CC33" s="209">
        <f t="shared" si="33"/>
        <v>0</v>
      </c>
      <c r="CD33" s="209">
        <f t="shared" si="34"/>
        <v>0</v>
      </c>
      <c r="CE33" s="209">
        <f t="shared" si="35"/>
        <v>0</v>
      </c>
      <c r="CF33" s="209">
        <f t="shared" si="36"/>
        <v>0</v>
      </c>
      <c r="CG33" s="209">
        <f t="shared" si="37"/>
        <v>0</v>
      </c>
    </row>
    <row r="34" spans="1:85" s="8" customFormat="1" ht="60" customHeight="1">
      <c r="A34" s="191"/>
      <c r="B34" s="65"/>
      <c r="C34" s="507" t="s">
        <v>204</v>
      </c>
      <c r="D34" s="294"/>
      <c r="E34" s="489" t="s">
        <v>219</v>
      </c>
      <c r="F34" s="489" t="s">
        <v>69</v>
      </c>
      <c r="G34" s="275" t="s">
        <v>218</v>
      </c>
      <c r="H34" s="65">
        <v>1</v>
      </c>
      <c r="I34" s="495" t="s">
        <v>220</v>
      </c>
      <c r="J34" s="355">
        <v>315.25725000000006</v>
      </c>
      <c r="K34" s="296"/>
      <c r="L34" s="296"/>
      <c r="M34" s="297"/>
      <c r="N34" s="297"/>
      <c r="O34" s="297"/>
      <c r="P34" s="297"/>
      <c r="Q34" s="232"/>
      <c r="R34" s="296"/>
      <c r="S34" s="297"/>
      <c r="T34" s="297"/>
      <c r="U34" s="297"/>
      <c r="V34" s="297"/>
      <c r="W34" s="297"/>
      <c r="X34" s="232"/>
      <c r="Y34" s="719"/>
      <c r="Z34" s="715"/>
      <c r="AA34" s="715"/>
      <c r="AB34" s="715"/>
      <c r="AC34" s="712" cm="1">
        <f t="array" ref="AC34">SUM(K34:X34*J34)+SUM(Y34:AB34*1.1*J34)</f>
        <v>0</v>
      </c>
      <c r="AD34" s="65" t="str">
        <f t="shared" si="7"/>
        <v>No</v>
      </c>
      <c r="AE34" s="350" t="str">
        <f t="shared" si="4"/>
        <v>No</v>
      </c>
      <c r="AG34" s="118">
        <f t="shared" si="5"/>
        <v>1.5</v>
      </c>
      <c r="AH34" s="119">
        <f t="shared" si="8"/>
        <v>0</v>
      </c>
      <c r="AJ34" s="304">
        <v>3.85</v>
      </c>
      <c r="AK34" s="303">
        <f t="shared" si="9"/>
        <v>0</v>
      </c>
      <c r="AL34" s="185">
        <f t="shared" si="56"/>
        <v>0</v>
      </c>
      <c r="AM34" s="185">
        <f t="shared" si="57"/>
        <v>0</v>
      </c>
      <c r="AN34" s="185">
        <f t="shared" si="58"/>
        <v>0</v>
      </c>
      <c r="AO34" s="185">
        <f t="shared" si="59"/>
        <v>0</v>
      </c>
      <c r="AP34" s="185">
        <f t="shared" si="60"/>
        <v>0</v>
      </c>
      <c r="AQ34" s="185">
        <f t="shared" si="61"/>
        <v>0</v>
      </c>
      <c r="AR34" s="185">
        <f t="shared" si="10"/>
        <v>0</v>
      </c>
      <c r="AS34" s="185">
        <f t="shared" si="62"/>
        <v>0</v>
      </c>
      <c r="AT34" s="185">
        <f t="shared" si="63"/>
        <v>0</v>
      </c>
      <c r="AU34" s="185">
        <f t="shared" si="64"/>
        <v>0</v>
      </c>
      <c r="AV34" s="185">
        <f t="shared" si="65"/>
        <v>0</v>
      </c>
      <c r="AW34" s="185">
        <f t="shared" si="66"/>
        <v>0</v>
      </c>
      <c r="AX34" s="185">
        <f t="shared" si="67"/>
        <v>0</v>
      </c>
      <c r="AY34" s="185">
        <f t="shared" si="68"/>
        <v>0</v>
      </c>
      <c r="AZ34" s="185">
        <f t="shared" si="11"/>
        <v>0</v>
      </c>
      <c r="BA34" s="185">
        <f t="shared" si="12"/>
        <v>0</v>
      </c>
      <c r="BB34" s="185">
        <f t="shared" si="13"/>
        <v>0</v>
      </c>
      <c r="BC34" s="185">
        <f t="shared" si="14"/>
        <v>0</v>
      </c>
      <c r="BD34" s="317">
        <v>1.5</v>
      </c>
      <c r="BE34" s="783">
        <f t="shared" si="15"/>
        <v>0</v>
      </c>
      <c r="BF34" s="562">
        <v>7</v>
      </c>
      <c r="BG34" s="223">
        <f t="shared" si="16"/>
        <v>0</v>
      </c>
      <c r="BH34" s="562"/>
      <c r="BI34" s="223">
        <f t="shared" si="17"/>
        <v>0</v>
      </c>
      <c r="BJ34" s="562"/>
      <c r="BK34" s="223">
        <f t="shared" si="18"/>
        <v>0</v>
      </c>
      <c r="BL34" s="592"/>
      <c r="BM34" s="209">
        <f t="shared" si="19"/>
        <v>0</v>
      </c>
      <c r="BN34" s="209">
        <f t="shared" si="20"/>
        <v>0</v>
      </c>
      <c r="BO34" s="209">
        <f t="shared" si="21"/>
        <v>0</v>
      </c>
      <c r="BP34" s="209">
        <f t="shared" si="22"/>
        <v>0</v>
      </c>
      <c r="BQ34" s="209">
        <f t="shared" si="23"/>
        <v>0</v>
      </c>
      <c r="BR34" s="209">
        <f t="shared" si="24"/>
        <v>0</v>
      </c>
      <c r="BS34" s="209">
        <f t="shared" si="25"/>
        <v>0</v>
      </c>
      <c r="BT34" s="209">
        <f t="shared" si="26"/>
        <v>0</v>
      </c>
      <c r="BU34" s="592"/>
      <c r="BV34" s="177">
        <f t="shared" si="27"/>
        <v>0</v>
      </c>
      <c r="BW34" s="177">
        <f t="shared" si="28"/>
        <v>0</v>
      </c>
      <c r="BX34" s="177">
        <f t="shared" si="29"/>
        <v>0</v>
      </c>
      <c r="BY34" s="592"/>
      <c r="BZ34" s="209">
        <f t="shared" si="30"/>
        <v>0</v>
      </c>
      <c r="CA34" s="209">
        <f t="shared" si="31"/>
        <v>0</v>
      </c>
      <c r="CB34" s="209">
        <f t="shared" si="32"/>
        <v>0</v>
      </c>
      <c r="CC34" s="209">
        <f t="shared" si="33"/>
        <v>0</v>
      </c>
      <c r="CD34" s="209">
        <f t="shared" si="34"/>
        <v>0</v>
      </c>
      <c r="CE34" s="209">
        <f t="shared" si="35"/>
        <v>0</v>
      </c>
      <c r="CF34" s="209">
        <f t="shared" si="36"/>
        <v>0</v>
      </c>
      <c r="CG34" s="209">
        <f t="shared" si="37"/>
        <v>0</v>
      </c>
    </row>
    <row r="35" spans="1:85" s="8" customFormat="1" ht="60" customHeight="1">
      <c r="A35" s="191"/>
      <c r="B35" s="65"/>
      <c r="C35" s="507" t="s">
        <v>257</v>
      </c>
      <c r="D35" s="294" t="s">
        <v>233</v>
      </c>
      <c r="E35" s="489" t="s">
        <v>219</v>
      </c>
      <c r="F35" s="489" t="s">
        <v>69</v>
      </c>
      <c r="G35" s="275" t="s">
        <v>218</v>
      </c>
      <c r="H35" s="65">
        <v>1</v>
      </c>
      <c r="I35" s="495" t="s">
        <v>220</v>
      </c>
      <c r="J35" s="273">
        <v>409.83442500000012</v>
      </c>
      <c r="K35" s="295"/>
      <c r="L35" s="296"/>
      <c r="M35" s="232"/>
      <c r="N35" s="296"/>
      <c r="O35" s="232"/>
      <c r="P35" s="296"/>
      <c r="Q35" s="232"/>
      <c r="R35" s="296"/>
      <c r="S35" s="296"/>
      <c r="T35" s="232"/>
      <c r="U35" s="296"/>
      <c r="V35" s="232"/>
      <c r="W35" s="296"/>
      <c r="X35" s="232"/>
      <c r="Y35" s="719"/>
      <c r="Z35" s="715"/>
      <c r="AA35" s="715"/>
      <c r="AB35" s="715"/>
      <c r="AC35" s="712" cm="1">
        <f t="array" ref="AC35">SUM(K35:X35*J35)+SUM(Y35:AB35*1.1*J35)</f>
        <v>0</v>
      </c>
      <c r="AD35" s="65" t="str">
        <f t="shared" si="7"/>
        <v>No</v>
      </c>
      <c r="AE35" s="350" t="str">
        <f t="shared" si="4"/>
        <v>No</v>
      </c>
      <c r="AG35" s="118">
        <f t="shared" si="5"/>
        <v>1.5</v>
      </c>
      <c r="AH35" s="119">
        <f t="shared" si="8"/>
        <v>0</v>
      </c>
      <c r="AJ35" s="304">
        <v>3.85</v>
      </c>
      <c r="AK35" s="303">
        <f t="shared" si="9"/>
        <v>0</v>
      </c>
      <c r="AL35" s="185">
        <f t="shared" si="56"/>
        <v>0</v>
      </c>
      <c r="AM35" s="185">
        <f t="shared" si="57"/>
        <v>0</v>
      </c>
      <c r="AN35" s="185">
        <f t="shared" si="58"/>
        <v>0</v>
      </c>
      <c r="AO35" s="185">
        <f t="shared" si="59"/>
        <v>0</v>
      </c>
      <c r="AP35" s="185">
        <f t="shared" si="60"/>
        <v>0</v>
      </c>
      <c r="AQ35" s="185">
        <f t="shared" si="61"/>
        <v>0</v>
      </c>
      <c r="AR35" s="185">
        <f t="shared" si="10"/>
        <v>0</v>
      </c>
      <c r="AS35" s="185">
        <f t="shared" si="62"/>
        <v>0</v>
      </c>
      <c r="AT35" s="185">
        <f t="shared" si="63"/>
        <v>0</v>
      </c>
      <c r="AU35" s="185">
        <f t="shared" si="64"/>
        <v>0</v>
      </c>
      <c r="AV35" s="185">
        <f t="shared" si="65"/>
        <v>0</v>
      </c>
      <c r="AW35" s="185">
        <f t="shared" si="66"/>
        <v>0</v>
      </c>
      <c r="AX35" s="185">
        <f t="shared" si="67"/>
        <v>0</v>
      </c>
      <c r="AY35" s="185">
        <f t="shared" si="68"/>
        <v>0</v>
      </c>
      <c r="AZ35" s="185">
        <f t="shared" si="11"/>
        <v>0</v>
      </c>
      <c r="BA35" s="185">
        <f t="shared" si="12"/>
        <v>0</v>
      </c>
      <c r="BB35" s="185">
        <f t="shared" si="13"/>
        <v>0</v>
      </c>
      <c r="BC35" s="185">
        <f t="shared" si="14"/>
        <v>0</v>
      </c>
      <c r="BD35" s="317">
        <v>1.5</v>
      </c>
      <c r="BE35" s="783">
        <f t="shared" si="15"/>
        <v>0</v>
      </c>
      <c r="BF35" s="562">
        <v>7</v>
      </c>
      <c r="BG35" s="223">
        <f t="shared" si="16"/>
        <v>0</v>
      </c>
      <c r="BH35" s="562"/>
      <c r="BI35" s="223">
        <f t="shared" si="17"/>
        <v>0</v>
      </c>
      <c r="BJ35" s="562"/>
      <c r="BK35" s="223">
        <f t="shared" si="18"/>
        <v>0</v>
      </c>
      <c r="BL35" s="592"/>
      <c r="BM35" s="209">
        <f t="shared" si="19"/>
        <v>0</v>
      </c>
      <c r="BN35" s="209">
        <f t="shared" si="20"/>
        <v>0</v>
      </c>
      <c r="BO35" s="209">
        <f t="shared" si="21"/>
        <v>0</v>
      </c>
      <c r="BP35" s="209">
        <f t="shared" si="22"/>
        <v>0</v>
      </c>
      <c r="BQ35" s="209">
        <f t="shared" si="23"/>
        <v>0</v>
      </c>
      <c r="BR35" s="209">
        <f t="shared" si="24"/>
        <v>0</v>
      </c>
      <c r="BS35" s="209">
        <f t="shared" si="25"/>
        <v>0</v>
      </c>
      <c r="BT35" s="209">
        <f t="shared" si="26"/>
        <v>0</v>
      </c>
      <c r="BU35" s="592"/>
      <c r="BV35" s="177">
        <f t="shared" si="27"/>
        <v>0</v>
      </c>
      <c r="BW35" s="177">
        <f t="shared" si="28"/>
        <v>0</v>
      </c>
      <c r="BX35" s="177">
        <f t="shared" si="29"/>
        <v>0</v>
      </c>
      <c r="BY35" s="592"/>
      <c r="BZ35" s="209">
        <f t="shared" si="30"/>
        <v>0</v>
      </c>
      <c r="CA35" s="209">
        <f t="shared" si="31"/>
        <v>0</v>
      </c>
      <c r="CB35" s="209">
        <f t="shared" si="32"/>
        <v>0</v>
      </c>
      <c r="CC35" s="209">
        <f t="shared" si="33"/>
        <v>0</v>
      </c>
      <c r="CD35" s="209">
        <f t="shared" si="34"/>
        <v>0</v>
      </c>
      <c r="CE35" s="209">
        <f t="shared" si="35"/>
        <v>0</v>
      </c>
      <c r="CF35" s="209">
        <f t="shared" si="36"/>
        <v>0</v>
      </c>
      <c r="CG35" s="209">
        <f t="shared" si="37"/>
        <v>0</v>
      </c>
    </row>
    <row r="36" spans="1:85" s="8" customFormat="1" ht="60" customHeight="1">
      <c r="A36" s="191"/>
      <c r="B36" s="65"/>
      <c r="C36" s="507" t="s">
        <v>258</v>
      </c>
      <c r="D36" s="427" t="s">
        <v>270</v>
      </c>
      <c r="E36" s="489" t="s">
        <v>219</v>
      </c>
      <c r="F36" s="489" t="s">
        <v>69</v>
      </c>
      <c r="G36" s="275" t="s">
        <v>218</v>
      </c>
      <c r="H36" s="65">
        <v>1</v>
      </c>
      <c r="I36" s="495" t="s">
        <v>220</v>
      </c>
      <c r="J36" s="355">
        <v>315.25725000000006</v>
      </c>
      <c r="K36" s="295"/>
      <c r="L36" s="296"/>
      <c r="M36" s="232"/>
      <c r="N36" s="296"/>
      <c r="O36" s="232"/>
      <c r="P36" s="296"/>
      <c r="Q36" s="232"/>
      <c r="R36" s="296"/>
      <c r="S36" s="296"/>
      <c r="T36" s="232"/>
      <c r="U36" s="296"/>
      <c r="V36" s="232"/>
      <c r="W36" s="296"/>
      <c r="X36" s="232"/>
      <c r="Y36" s="719"/>
      <c r="Z36" s="715"/>
      <c r="AA36" s="715"/>
      <c r="AB36" s="715"/>
      <c r="AC36" s="712" cm="1">
        <f t="array" ref="AC36">SUM(K36:X36*J36)+SUM(Y36:AB36*1.1*J36)</f>
        <v>0</v>
      </c>
      <c r="AD36" s="65" t="str">
        <f t="shared" si="7"/>
        <v>No</v>
      </c>
      <c r="AE36" s="350" t="str">
        <f t="shared" si="4"/>
        <v>No</v>
      </c>
      <c r="AG36" s="118">
        <f t="shared" si="5"/>
        <v>1.5</v>
      </c>
      <c r="AH36" s="119">
        <f t="shared" si="8"/>
        <v>0</v>
      </c>
      <c r="AJ36" s="304">
        <v>3.85</v>
      </c>
      <c r="AK36" s="303">
        <f t="shared" si="9"/>
        <v>0</v>
      </c>
      <c r="AL36" s="185">
        <f t="shared" si="56"/>
        <v>0</v>
      </c>
      <c r="AM36" s="185">
        <f t="shared" si="57"/>
        <v>0</v>
      </c>
      <c r="AN36" s="185">
        <f t="shared" si="58"/>
        <v>0</v>
      </c>
      <c r="AO36" s="185">
        <f t="shared" si="59"/>
        <v>0</v>
      </c>
      <c r="AP36" s="185">
        <f t="shared" si="60"/>
        <v>0</v>
      </c>
      <c r="AQ36" s="185">
        <f t="shared" si="61"/>
        <v>0</v>
      </c>
      <c r="AR36" s="185">
        <f t="shared" si="10"/>
        <v>0</v>
      </c>
      <c r="AS36" s="185">
        <f t="shared" si="62"/>
        <v>0</v>
      </c>
      <c r="AT36" s="185">
        <f t="shared" si="63"/>
        <v>0</v>
      </c>
      <c r="AU36" s="185">
        <f t="shared" si="64"/>
        <v>0</v>
      </c>
      <c r="AV36" s="185">
        <f t="shared" si="65"/>
        <v>0</v>
      </c>
      <c r="AW36" s="185">
        <f t="shared" si="66"/>
        <v>0</v>
      </c>
      <c r="AX36" s="185">
        <f t="shared" si="67"/>
        <v>0</v>
      </c>
      <c r="AY36" s="185">
        <f t="shared" si="68"/>
        <v>0</v>
      </c>
      <c r="AZ36" s="185">
        <f t="shared" si="11"/>
        <v>0</v>
      </c>
      <c r="BA36" s="185">
        <f t="shared" si="12"/>
        <v>0</v>
      </c>
      <c r="BB36" s="185">
        <f t="shared" si="13"/>
        <v>0</v>
      </c>
      <c r="BC36" s="185">
        <f t="shared" si="14"/>
        <v>0</v>
      </c>
      <c r="BD36" s="317">
        <v>1.5</v>
      </c>
      <c r="BE36" s="783">
        <f t="shared" si="15"/>
        <v>0</v>
      </c>
      <c r="BF36" s="562">
        <v>7</v>
      </c>
      <c r="BG36" s="223">
        <f t="shared" si="16"/>
        <v>0</v>
      </c>
      <c r="BH36" s="562"/>
      <c r="BI36" s="223">
        <f t="shared" si="17"/>
        <v>0</v>
      </c>
      <c r="BJ36" s="562"/>
      <c r="BK36" s="223">
        <f t="shared" si="18"/>
        <v>0</v>
      </c>
      <c r="BL36" s="592"/>
      <c r="BM36" s="209">
        <f t="shared" si="19"/>
        <v>0</v>
      </c>
      <c r="BN36" s="209">
        <f t="shared" si="20"/>
        <v>0</v>
      </c>
      <c r="BO36" s="209">
        <f t="shared" si="21"/>
        <v>0</v>
      </c>
      <c r="BP36" s="209">
        <f t="shared" si="22"/>
        <v>0</v>
      </c>
      <c r="BQ36" s="209">
        <f t="shared" si="23"/>
        <v>0</v>
      </c>
      <c r="BR36" s="209">
        <f t="shared" si="24"/>
        <v>0</v>
      </c>
      <c r="BS36" s="209">
        <f t="shared" si="25"/>
        <v>0</v>
      </c>
      <c r="BT36" s="209">
        <f t="shared" si="26"/>
        <v>0</v>
      </c>
      <c r="BU36" s="592"/>
      <c r="BV36" s="177">
        <f t="shared" si="27"/>
        <v>0</v>
      </c>
      <c r="BW36" s="177">
        <f t="shared" si="28"/>
        <v>0</v>
      </c>
      <c r="BX36" s="177">
        <f t="shared" si="29"/>
        <v>0</v>
      </c>
      <c r="BY36" s="592"/>
      <c r="BZ36" s="209">
        <f t="shared" si="30"/>
        <v>0</v>
      </c>
      <c r="CA36" s="209">
        <f t="shared" si="31"/>
        <v>0</v>
      </c>
      <c r="CB36" s="209">
        <f t="shared" si="32"/>
        <v>0</v>
      </c>
      <c r="CC36" s="209">
        <f t="shared" si="33"/>
        <v>0</v>
      </c>
      <c r="CD36" s="209">
        <f t="shared" si="34"/>
        <v>0</v>
      </c>
      <c r="CE36" s="209">
        <f t="shared" si="35"/>
        <v>0</v>
      </c>
      <c r="CF36" s="209">
        <f t="shared" si="36"/>
        <v>0</v>
      </c>
      <c r="CG36" s="209">
        <f t="shared" si="37"/>
        <v>0</v>
      </c>
    </row>
    <row r="37" spans="1:85" s="8" customFormat="1" ht="60" customHeight="1">
      <c r="A37" s="469"/>
      <c r="B37" s="25"/>
      <c r="C37" s="512" t="s">
        <v>163</v>
      </c>
      <c r="D37" s="482"/>
      <c r="E37" s="490" t="s">
        <v>105</v>
      </c>
      <c r="F37" s="490" t="s">
        <v>70</v>
      </c>
      <c r="G37" s="483" t="s">
        <v>68</v>
      </c>
      <c r="H37" s="449">
        <v>1</v>
      </c>
      <c r="I37" s="496" t="s">
        <v>220</v>
      </c>
      <c r="J37" s="484">
        <v>398.53275000000002</v>
      </c>
      <c r="K37" s="454"/>
      <c r="L37" s="452"/>
      <c r="M37" s="453"/>
      <c r="N37" s="452"/>
      <c r="O37" s="453"/>
      <c r="P37" s="452"/>
      <c r="Q37" s="453"/>
      <c r="R37" s="452"/>
      <c r="S37" s="452"/>
      <c r="T37" s="453"/>
      <c r="U37" s="452"/>
      <c r="V37" s="453"/>
      <c r="W37" s="452"/>
      <c r="X37" s="453"/>
      <c r="Y37" s="855"/>
      <c r="Z37" s="856"/>
      <c r="AA37" s="856"/>
      <c r="AB37" s="856"/>
      <c r="AC37" s="713" cm="1">
        <f t="array" ref="AC37">SUM(K37:X37*J37)+SUM(Y37:AB37*1.1*J37)</f>
        <v>0</v>
      </c>
      <c r="AD37" s="449" t="str">
        <f t="shared" si="7"/>
        <v>No</v>
      </c>
      <c r="AE37" s="123" t="str">
        <f t="shared" si="4"/>
        <v>No</v>
      </c>
      <c r="AG37" s="122">
        <f t="shared" si="5"/>
        <v>2</v>
      </c>
      <c r="AH37" s="123">
        <f>AG37*SUM(K37:AB37)</f>
        <v>0</v>
      </c>
      <c r="AJ37" s="305">
        <v>6.35</v>
      </c>
      <c r="AK37" s="303">
        <f>SUM(K37:AB37)*AJ37</f>
        <v>0</v>
      </c>
      <c r="AL37" s="185">
        <f t="shared" ref="AL37:AQ37" si="69">$H$37*K37</f>
        <v>0</v>
      </c>
      <c r="AM37" s="185">
        <f t="shared" si="69"/>
        <v>0</v>
      </c>
      <c r="AN37" s="185">
        <f t="shared" si="69"/>
        <v>0</v>
      </c>
      <c r="AO37" s="185">
        <f t="shared" si="69"/>
        <v>0</v>
      </c>
      <c r="AP37" s="185">
        <f t="shared" si="69"/>
        <v>0</v>
      </c>
      <c r="AQ37" s="185">
        <f t="shared" si="69"/>
        <v>0</v>
      </c>
      <c r="AR37" s="185">
        <f t="shared" si="10"/>
        <v>0</v>
      </c>
      <c r="AS37" s="185">
        <f t="shared" ref="AS37:AY37" si="70">$H$37*R37</f>
        <v>0</v>
      </c>
      <c r="AT37" s="185">
        <f t="shared" si="70"/>
        <v>0</v>
      </c>
      <c r="AU37" s="185">
        <f t="shared" si="70"/>
        <v>0</v>
      </c>
      <c r="AV37" s="185">
        <f t="shared" si="70"/>
        <v>0</v>
      </c>
      <c r="AW37" s="185">
        <f t="shared" si="70"/>
        <v>0</v>
      </c>
      <c r="AX37" s="185">
        <f t="shared" si="70"/>
        <v>0</v>
      </c>
      <c r="AY37" s="185">
        <f t="shared" si="70"/>
        <v>0</v>
      </c>
      <c r="AZ37" s="185">
        <f t="shared" si="11"/>
        <v>0</v>
      </c>
      <c r="BA37" s="185">
        <f t="shared" si="12"/>
        <v>0</v>
      </c>
      <c r="BB37" s="185">
        <f t="shared" si="13"/>
        <v>0</v>
      </c>
      <c r="BC37" s="185">
        <f t="shared" si="14"/>
        <v>0</v>
      </c>
      <c r="BD37" s="318">
        <v>2</v>
      </c>
      <c r="BE37" s="783">
        <f t="shared" si="15"/>
        <v>0</v>
      </c>
      <c r="BF37" s="562">
        <v>7</v>
      </c>
      <c r="BG37" s="223">
        <f t="shared" si="16"/>
        <v>0</v>
      </c>
      <c r="BH37" s="562"/>
      <c r="BI37" s="223">
        <f t="shared" si="17"/>
        <v>0</v>
      </c>
      <c r="BJ37" s="562"/>
      <c r="BK37" s="223">
        <f t="shared" si="18"/>
        <v>0</v>
      </c>
      <c r="BL37" s="592"/>
      <c r="BM37" s="209">
        <f t="shared" si="19"/>
        <v>0</v>
      </c>
      <c r="BN37" s="209">
        <f t="shared" si="20"/>
        <v>0</v>
      </c>
      <c r="BO37" s="209">
        <f t="shared" si="21"/>
        <v>0</v>
      </c>
      <c r="BP37" s="209">
        <f t="shared" si="22"/>
        <v>0</v>
      </c>
      <c r="BQ37" s="209">
        <f t="shared" si="23"/>
        <v>0</v>
      </c>
      <c r="BR37" s="209">
        <f t="shared" si="24"/>
        <v>0</v>
      </c>
      <c r="BS37" s="209">
        <f t="shared" si="25"/>
        <v>0</v>
      </c>
      <c r="BT37" s="209">
        <f t="shared" si="26"/>
        <v>0</v>
      </c>
      <c r="BU37" s="592"/>
      <c r="BV37" s="177">
        <f t="shared" si="27"/>
        <v>0</v>
      </c>
      <c r="BW37" s="177">
        <f t="shared" si="28"/>
        <v>0</v>
      </c>
      <c r="BX37" s="177">
        <f t="shared" si="29"/>
        <v>0</v>
      </c>
      <c r="BY37" s="592"/>
      <c r="BZ37" s="209">
        <f t="shared" si="30"/>
        <v>0</v>
      </c>
      <c r="CA37" s="209">
        <f t="shared" si="31"/>
        <v>0</v>
      </c>
      <c r="CB37" s="209">
        <f t="shared" si="32"/>
        <v>0</v>
      </c>
      <c r="CC37" s="209">
        <f t="shared" si="33"/>
        <v>0</v>
      </c>
      <c r="CD37" s="209">
        <f t="shared" si="34"/>
        <v>0</v>
      </c>
      <c r="CE37" s="209">
        <f t="shared" si="35"/>
        <v>0</v>
      </c>
      <c r="CF37" s="209">
        <f t="shared" si="36"/>
        <v>0</v>
      </c>
      <c r="CG37" s="209">
        <f t="shared" si="37"/>
        <v>0</v>
      </c>
    </row>
    <row r="38" spans="1:85" s="8" customFormat="1" ht="39" customHeight="1">
      <c r="A38" s="176"/>
      <c r="B38" s="65"/>
      <c r="C38" s="433" t="s">
        <v>330</v>
      </c>
      <c r="D38" s="182"/>
      <c r="E38" s="275"/>
      <c r="F38" s="276"/>
      <c r="G38" s="276"/>
      <c r="I38" s="69"/>
      <c r="J38" s="178"/>
      <c r="K38" s="279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720"/>
      <c r="Z38" s="195"/>
      <c r="AA38" s="195"/>
      <c r="AB38" s="195"/>
      <c r="AC38" s="121" cm="1">
        <f t="array" ref="AC38">SUM(K38:X38*J38)+SUM(Y38:AB38*1.1*J38)</f>
        <v>0</v>
      </c>
      <c r="AG38" s="233"/>
      <c r="AH38" s="233"/>
      <c r="AJ38" s="304"/>
      <c r="AK38" s="303">
        <f t="shared" si="9"/>
        <v>0</v>
      </c>
      <c r="AL38" s="185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185">
        <f t="shared" si="11"/>
        <v>0</v>
      </c>
      <c r="BA38" s="185">
        <f t="shared" si="12"/>
        <v>0</v>
      </c>
      <c r="BB38" s="185">
        <f t="shared" si="13"/>
        <v>0</v>
      </c>
      <c r="BC38" s="185">
        <f t="shared" si="14"/>
        <v>0</v>
      </c>
      <c r="BD38" s="317"/>
      <c r="BE38" s="783">
        <f t="shared" si="15"/>
        <v>0</v>
      </c>
      <c r="BF38" s="562"/>
      <c r="BG38" s="223">
        <f t="shared" si="16"/>
        <v>0</v>
      </c>
      <c r="BH38" s="562"/>
      <c r="BI38" s="223">
        <f t="shared" si="17"/>
        <v>0</v>
      </c>
      <c r="BJ38" s="562"/>
      <c r="BK38" s="223">
        <f t="shared" si="18"/>
        <v>0</v>
      </c>
      <c r="BL38" s="592"/>
      <c r="BM38" s="209"/>
      <c r="BN38" s="209"/>
      <c r="BO38" s="209"/>
      <c r="BP38" s="209"/>
      <c r="BQ38" s="209"/>
      <c r="BR38" s="209"/>
      <c r="BS38" s="209"/>
      <c r="BT38" s="209"/>
      <c r="BU38" s="592"/>
      <c r="BV38" s="177"/>
      <c r="BW38" s="177"/>
      <c r="BX38" s="177"/>
      <c r="BY38" s="592"/>
      <c r="BZ38" s="209">
        <f t="shared" ref="BZ38:BZ62" si="71">IF(E38="sloper",IF(SUM(K38:AB38)&gt;0,SUM(K38:AB38),0),0)*H38</f>
        <v>0</v>
      </c>
      <c r="CA38" s="209">
        <f t="shared" ref="CA38:CA62" si="72">IF(E38="jug",IF(SUM(K38:AB38)&gt;0,SUM(K38:AB38),0),0)*H38</f>
        <v>0</v>
      </c>
      <c r="CB38" s="209">
        <f t="shared" ref="CB38:CB62" si="73">IF(E38="edge",IF(SUM(K38:AB38)&gt;0,SUM(K38:AB38),0),0)*H38</f>
        <v>0</v>
      </c>
      <c r="CC38" s="209">
        <f t="shared" ref="CC38:CC62" si="74">IF(E38="incut",IF(SUM(K38:AB38)&gt;0,SUM(K38:AB38),0),0)*H38</f>
        <v>0</v>
      </c>
      <c r="CD38" s="209">
        <f t="shared" ref="CD38:CD62" si="75">IF(E38="dish",IF(SUM(K38:AB38)&gt;0,SUM(K38:AB38),0),0)*H38</f>
        <v>0</v>
      </c>
      <c r="CE38" s="209">
        <f t="shared" ref="CE38:CE62" si="76">IF(E38="pinch",IF(SUM(K38:AB38)&gt;0,SUM(K38:AB38),0),0)*H38</f>
        <v>0</v>
      </c>
      <c r="CF38" s="209">
        <f t="shared" ref="CF38:CF62" si="77">IF(E38="pocket",IF(SUM(K38:AB38)&gt;0,SUM(K38:AB38),0),0)*H38</f>
        <v>0</v>
      </c>
      <c r="CG38" s="209">
        <f t="shared" ref="CG38:CG62" si="78">IF(E38="various",IF(SUM(K38:AB38)&gt;0,SUM(K38:AB38),0),0)*H38</f>
        <v>0</v>
      </c>
    </row>
    <row r="39" spans="1:85" s="8" customFormat="1" ht="60" customHeight="1">
      <c r="A39" s="280"/>
      <c r="B39" s="156"/>
      <c r="C39" s="513" t="s">
        <v>141</v>
      </c>
      <c r="D39" s="281"/>
      <c r="E39" s="491" t="s">
        <v>105</v>
      </c>
      <c r="F39" s="491" t="s">
        <v>103</v>
      </c>
      <c r="G39" s="282" t="s">
        <v>71</v>
      </c>
      <c r="H39" s="190">
        <v>1</v>
      </c>
      <c r="I39" s="497" t="s">
        <v>220</v>
      </c>
      <c r="J39" s="283">
        <v>163.93377000000004</v>
      </c>
      <c r="K39" s="284"/>
      <c r="L39" s="188"/>
      <c r="M39" s="187"/>
      <c r="N39" s="188"/>
      <c r="O39" s="187"/>
      <c r="P39" s="188"/>
      <c r="Q39" s="187"/>
      <c r="R39" s="188"/>
      <c r="S39" s="188"/>
      <c r="T39" s="187"/>
      <c r="U39" s="188"/>
      <c r="V39" s="187"/>
      <c r="W39" s="188"/>
      <c r="X39" s="187"/>
      <c r="Y39" s="857"/>
      <c r="Z39" s="812"/>
      <c r="AA39" s="812"/>
      <c r="AB39" s="812"/>
      <c r="AC39" s="285" cm="1">
        <f t="array" ref="AC39">SUM(K39:X39*J39)+SUM(Y39:AB39*1.1*J39)</f>
        <v>0</v>
      </c>
      <c r="AD39" s="190" t="str">
        <f t="shared" si="7"/>
        <v>No</v>
      </c>
      <c r="AE39" s="115" t="str">
        <f t="shared" ref="AE39:AE62" si="79">IF(A39="New","Yes","No")</f>
        <v>No</v>
      </c>
      <c r="AG39" s="114">
        <f t="shared" si="5"/>
        <v>1</v>
      </c>
      <c r="AH39" s="115">
        <f>AG39*SUM(K39:AB39)</f>
        <v>0</v>
      </c>
      <c r="AJ39" s="303">
        <v>0.9</v>
      </c>
      <c r="AK39" s="303">
        <f>SUM(K39:AB39)*AJ39</f>
        <v>0</v>
      </c>
      <c r="AL39" s="185">
        <f t="shared" ref="AL39:AL62" si="80">H39*K39</f>
        <v>0</v>
      </c>
      <c r="AM39" s="185">
        <f t="shared" ref="AM39:AM62" si="81">$H39*L39</f>
        <v>0</v>
      </c>
      <c r="AN39" s="185">
        <f t="shared" ref="AN39:AN62" si="82">H39*M39</f>
        <v>0</v>
      </c>
      <c r="AO39" s="185">
        <f t="shared" ref="AO39:AO62" si="83">H39*N39</f>
        <v>0</v>
      </c>
      <c r="AP39" s="185">
        <f t="shared" ref="AP39:AP62" si="84">H39*O39</f>
        <v>0</v>
      </c>
      <c r="AQ39" s="185">
        <f t="shared" ref="AQ39:AQ62" si="85">H39*P39</f>
        <v>0</v>
      </c>
      <c r="AR39" s="185">
        <f t="shared" ref="AR39:AR62" si="86">H39*Q39</f>
        <v>0</v>
      </c>
      <c r="AS39" s="185">
        <f t="shared" ref="AS39:AS62" si="87">H39*R39</f>
        <v>0</v>
      </c>
      <c r="AT39" s="185">
        <f t="shared" ref="AT39:AT62" si="88">H39*S39</f>
        <v>0</v>
      </c>
      <c r="AU39" s="185">
        <f t="shared" ref="AU39:AU62" si="89">H39*T39</f>
        <v>0</v>
      </c>
      <c r="AV39" s="185">
        <f t="shared" ref="AV39:AV62" si="90">H39*U39</f>
        <v>0</v>
      </c>
      <c r="AW39" s="185">
        <f t="shared" ref="AW39:AW62" si="91">H39*V39</f>
        <v>0</v>
      </c>
      <c r="AX39" s="185">
        <f t="shared" ref="AX39:AX62" si="92">H39*W39</f>
        <v>0</v>
      </c>
      <c r="AY39" s="185">
        <f t="shared" ref="AY39:AY62" si="93">H39*X39</f>
        <v>0</v>
      </c>
      <c r="AZ39" s="185">
        <f t="shared" si="11"/>
        <v>0</v>
      </c>
      <c r="BA39" s="185">
        <f t="shared" si="12"/>
        <v>0</v>
      </c>
      <c r="BB39" s="185">
        <f t="shared" si="13"/>
        <v>0</v>
      </c>
      <c r="BC39" s="185">
        <f t="shared" si="14"/>
        <v>0</v>
      </c>
      <c r="BD39" s="316">
        <v>1</v>
      </c>
      <c r="BE39" s="783">
        <f t="shared" si="15"/>
        <v>0</v>
      </c>
      <c r="BF39" s="562">
        <v>5</v>
      </c>
      <c r="BG39" s="223">
        <f t="shared" si="16"/>
        <v>0</v>
      </c>
      <c r="BH39" s="562"/>
      <c r="BI39" s="223">
        <f t="shared" si="17"/>
        <v>0</v>
      </c>
      <c r="BJ39" s="562"/>
      <c r="BK39" s="223">
        <f t="shared" si="18"/>
        <v>0</v>
      </c>
      <c r="BL39" s="592"/>
      <c r="BM39" s="209">
        <f t="shared" ref="BM39:BM62" si="94">IF(F39="XS",IF(SUM(K39:Y39)&gt;0,SUM(K39:Y39),0),0)*H39</f>
        <v>0</v>
      </c>
      <c r="BN39" s="209">
        <f t="shared" ref="BN39:BN62" si="95">IF(F39="S",IF(SUM(K39:Y39)&gt;0,SUM(K39:Y39),0),0)*H39</f>
        <v>0</v>
      </c>
      <c r="BO39" s="209">
        <f t="shared" ref="BO39:BO62" si="96">IF(F39="M",IF(SUM(K39:Y39)&gt;0,SUM(K39:Y39),0),0)*H39</f>
        <v>0</v>
      </c>
      <c r="BP39" s="209">
        <f t="shared" ref="BP39:BP62" si="97">IF(F39="L",IF(SUM(K39:Y39)&gt;0,SUM(K39:Y39),0),0)*H39</f>
        <v>0</v>
      </c>
      <c r="BQ39" s="209">
        <f t="shared" ref="BQ39:BQ62" si="98">IF(F39="XL",IF(SUM(K39:Y39)&gt;0,SUM(K39:Y39),0),0)*H39</f>
        <v>0</v>
      </c>
      <c r="BR39" s="209">
        <f t="shared" ref="BR39:BR62" si="99">IF(F39="2XL",IF(SUM(K39:Y39)&gt;0,SUM(K39:Y39),0),0)*H39</f>
        <v>0</v>
      </c>
      <c r="BS39" s="209">
        <f t="shared" ref="BS39:BS62" si="100">IF(F39="3XL",IF(SUM(K39:Y39)&gt;0,SUM(K39:Y39),0),0)*H39</f>
        <v>0</v>
      </c>
      <c r="BT39" s="209">
        <f t="shared" ref="BT39:BT62" si="101">IF(F39="various",IF(SUM(K39:Y39)&gt;0,SUM(K39:Y39),0),0)*H39</f>
        <v>0</v>
      </c>
      <c r="BU39" s="592"/>
      <c r="BV39" s="177">
        <f t="shared" ref="BV39:BV62" si="102">IF(D39="",IF(SUM(K39:Y39)&gt;0,SUM(K39:Y39),0),0)*H39</f>
        <v>0</v>
      </c>
      <c r="BW39" s="177">
        <f t="shared" ref="BW39:BW62" si="103">IF(D39="Dual tex.",IF(SUM(K39:Y39)&gt;0,SUM(K39:Y39),0),0)*H39</f>
        <v>0</v>
      </c>
      <c r="BX39" s="177">
        <f t="shared" ref="BX39:BX62" si="104">IF(D39="No tex.",IF(SUM(K39:Y39)&gt;0,SUM(K39:Y39),0),0)*H39</f>
        <v>0</v>
      </c>
      <c r="BY39" s="592"/>
      <c r="BZ39" s="209">
        <f t="shared" si="71"/>
        <v>0</v>
      </c>
      <c r="CA39" s="209">
        <f t="shared" si="72"/>
        <v>0</v>
      </c>
      <c r="CB39" s="209">
        <f t="shared" si="73"/>
        <v>0</v>
      </c>
      <c r="CC39" s="209">
        <f t="shared" si="74"/>
        <v>0</v>
      </c>
      <c r="CD39" s="209">
        <f t="shared" si="75"/>
        <v>0</v>
      </c>
      <c r="CE39" s="209">
        <f t="shared" si="76"/>
        <v>0</v>
      </c>
      <c r="CF39" s="209">
        <f t="shared" si="77"/>
        <v>0</v>
      </c>
      <c r="CG39" s="209">
        <f t="shared" si="78"/>
        <v>0</v>
      </c>
    </row>
    <row r="40" spans="1:85" s="8" customFormat="1" ht="60" customHeight="1">
      <c r="A40" s="286"/>
      <c r="C40" s="511" t="s">
        <v>143</v>
      </c>
      <c r="D40" s="229" t="s">
        <v>233</v>
      </c>
      <c r="E40" s="488" t="s">
        <v>232</v>
      </c>
      <c r="F40" s="488" t="s">
        <v>103</v>
      </c>
      <c r="G40" s="274" t="s">
        <v>71</v>
      </c>
      <c r="H40" s="201">
        <v>1</v>
      </c>
      <c r="I40" s="494" t="s">
        <v>220</v>
      </c>
      <c r="J40" s="272">
        <v>208.06978500000005</v>
      </c>
      <c r="K40" s="116"/>
      <c r="L40" s="102"/>
      <c r="M40" s="204"/>
      <c r="N40" s="102"/>
      <c r="O40" s="204"/>
      <c r="P40" s="102"/>
      <c r="Q40" s="204"/>
      <c r="R40" s="102"/>
      <c r="S40" s="102"/>
      <c r="T40" s="204"/>
      <c r="U40" s="102"/>
      <c r="V40" s="204"/>
      <c r="W40" s="102"/>
      <c r="X40" s="204"/>
      <c r="Y40" s="697"/>
      <c r="Z40" s="102"/>
      <c r="AA40" s="102"/>
      <c r="AB40" s="102"/>
      <c r="AC40" s="117" cm="1">
        <f t="array" ref="AC40">SUM(K40:X40*J40)+SUM(Y40:AB40*1.1*J40)</f>
        <v>0</v>
      </c>
      <c r="AD40" s="201" t="str">
        <f t="shared" si="7"/>
        <v>No</v>
      </c>
      <c r="AE40" s="119" t="str">
        <f t="shared" si="79"/>
        <v>No</v>
      </c>
      <c r="AG40" s="118">
        <f t="shared" si="5"/>
        <v>1</v>
      </c>
      <c r="AH40" s="119">
        <f t="shared" si="8"/>
        <v>0</v>
      </c>
      <c r="AJ40" s="304">
        <v>0.9</v>
      </c>
      <c r="AK40" s="303">
        <f t="shared" si="9"/>
        <v>0</v>
      </c>
      <c r="AL40" s="185">
        <f t="shared" si="80"/>
        <v>0</v>
      </c>
      <c r="AM40" s="185">
        <f t="shared" si="81"/>
        <v>0</v>
      </c>
      <c r="AN40" s="185">
        <f t="shared" si="82"/>
        <v>0</v>
      </c>
      <c r="AO40" s="185">
        <f t="shared" si="83"/>
        <v>0</v>
      </c>
      <c r="AP40" s="185">
        <f t="shared" si="84"/>
        <v>0</v>
      </c>
      <c r="AQ40" s="185">
        <f t="shared" si="85"/>
        <v>0</v>
      </c>
      <c r="AR40" s="185">
        <f t="shared" si="86"/>
        <v>0</v>
      </c>
      <c r="AS40" s="185">
        <f t="shared" si="87"/>
        <v>0</v>
      </c>
      <c r="AT40" s="185">
        <f t="shared" si="88"/>
        <v>0</v>
      </c>
      <c r="AU40" s="185">
        <f t="shared" si="89"/>
        <v>0</v>
      </c>
      <c r="AV40" s="185">
        <f t="shared" si="90"/>
        <v>0</v>
      </c>
      <c r="AW40" s="185">
        <f t="shared" si="91"/>
        <v>0</v>
      </c>
      <c r="AX40" s="185">
        <f t="shared" si="92"/>
        <v>0</v>
      </c>
      <c r="AY40" s="185">
        <f t="shared" si="93"/>
        <v>0</v>
      </c>
      <c r="AZ40" s="185">
        <f t="shared" si="11"/>
        <v>0</v>
      </c>
      <c r="BA40" s="185">
        <f t="shared" si="12"/>
        <v>0</v>
      </c>
      <c r="BB40" s="185">
        <f t="shared" si="13"/>
        <v>0</v>
      </c>
      <c r="BC40" s="185">
        <f t="shared" si="14"/>
        <v>0</v>
      </c>
      <c r="BD40" s="317">
        <v>1</v>
      </c>
      <c r="BE40" s="783">
        <f t="shared" si="15"/>
        <v>0</v>
      </c>
      <c r="BF40" s="562">
        <v>5</v>
      </c>
      <c r="BG40" s="223">
        <f t="shared" si="16"/>
        <v>0</v>
      </c>
      <c r="BH40" s="562"/>
      <c r="BI40" s="223">
        <f t="shared" si="17"/>
        <v>0</v>
      </c>
      <c r="BJ40" s="562"/>
      <c r="BK40" s="223">
        <f t="shared" si="18"/>
        <v>0</v>
      </c>
      <c r="BL40" s="592"/>
      <c r="BM40" s="209">
        <f t="shared" si="94"/>
        <v>0</v>
      </c>
      <c r="BN40" s="209">
        <f t="shared" si="95"/>
        <v>0</v>
      </c>
      <c r="BO40" s="209">
        <f t="shared" si="96"/>
        <v>0</v>
      </c>
      <c r="BP40" s="209">
        <f t="shared" si="97"/>
        <v>0</v>
      </c>
      <c r="BQ40" s="209">
        <f t="shared" si="98"/>
        <v>0</v>
      </c>
      <c r="BR40" s="209">
        <f t="shared" si="99"/>
        <v>0</v>
      </c>
      <c r="BS40" s="209">
        <f t="shared" si="100"/>
        <v>0</v>
      </c>
      <c r="BT40" s="209">
        <f t="shared" si="101"/>
        <v>0</v>
      </c>
      <c r="BU40" s="592"/>
      <c r="BV40" s="177">
        <f t="shared" si="102"/>
        <v>0</v>
      </c>
      <c r="BW40" s="177">
        <f t="shared" si="103"/>
        <v>0</v>
      </c>
      <c r="BX40" s="177">
        <f t="shared" si="104"/>
        <v>0</v>
      </c>
      <c r="BY40" s="592"/>
      <c r="BZ40" s="209">
        <f t="shared" si="71"/>
        <v>0</v>
      </c>
      <c r="CA40" s="209">
        <f t="shared" si="72"/>
        <v>0</v>
      </c>
      <c r="CB40" s="209">
        <f t="shared" si="73"/>
        <v>0</v>
      </c>
      <c r="CC40" s="209">
        <f t="shared" si="74"/>
        <v>0</v>
      </c>
      <c r="CD40" s="209">
        <f t="shared" si="75"/>
        <v>0</v>
      </c>
      <c r="CE40" s="209">
        <f t="shared" si="76"/>
        <v>0</v>
      </c>
      <c r="CF40" s="209">
        <f t="shared" si="77"/>
        <v>0</v>
      </c>
      <c r="CG40" s="209">
        <f t="shared" si="78"/>
        <v>0</v>
      </c>
    </row>
    <row r="41" spans="1:85" s="8" customFormat="1" ht="60" customHeight="1">
      <c r="A41" s="287"/>
      <c r="C41" s="509" t="s">
        <v>142</v>
      </c>
      <c r="D41" s="231"/>
      <c r="E41" s="487" t="s">
        <v>232</v>
      </c>
      <c r="F41" s="487" t="s">
        <v>103</v>
      </c>
      <c r="G41" s="276" t="s">
        <v>72</v>
      </c>
      <c r="H41" s="8">
        <v>1</v>
      </c>
      <c r="I41" s="69" t="s">
        <v>220</v>
      </c>
      <c r="J41" s="288">
        <v>176.54406000000003</v>
      </c>
      <c r="K41" s="120"/>
      <c r="L41" s="100"/>
      <c r="M41" s="195"/>
      <c r="N41" s="100"/>
      <c r="O41" s="195"/>
      <c r="P41" s="100"/>
      <c r="Q41" s="195"/>
      <c r="R41" s="100"/>
      <c r="S41" s="100"/>
      <c r="T41" s="195"/>
      <c r="U41" s="100"/>
      <c r="V41" s="195"/>
      <c r="W41" s="100"/>
      <c r="X41" s="195"/>
      <c r="Y41" s="858"/>
      <c r="Z41" s="479"/>
      <c r="AA41" s="479"/>
      <c r="AB41" s="479"/>
      <c r="AC41" s="712" cm="1">
        <f t="array" ref="AC41">SUM(K41:X41*J41)+SUM(Y41:AB41*1.1*J41)</f>
        <v>0</v>
      </c>
      <c r="AD41" s="65" t="str">
        <f t="shared" si="7"/>
        <v>No</v>
      </c>
      <c r="AE41" s="197" t="str">
        <f t="shared" si="79"/>
        <v>No</v>
      </c>
      <c r="AG41" s="118">
        <f t="shared" si="5"/>
        <v>1</v>
      </c>
      <c r="AH41" s="119">
        <f t="shared" si="8"/>
        <v>0</v>
      </c>
      <c r="AJ41" s="304">
        <v>0.95</v>
      </c>
      <c r="AK41" s="303">
        <f t="shared" si="9"/>
        <v>0</v>
      </c>
      <c r="AL41" s="185">
        <f t="shared" si="80"/>
        <v>0</v>
      </c>
      <c r="AM41" s="185">
        <f t="shared" si="81"/>
        <v>0</v>
      </c>
      <c r="AN41" s="185">
        <f t="shared" si="82"/>
        <v>0</v>
      </c>
      <c r="AO41" s="185">
        <f t="shared" si="83"/>
        <v>0</v>
      </c>
      <c r="AP41" s="185">
        <f t="shared" si="84"/>
        <v>0</v>
      </c>
      <c r="AQ41" s="185">
        <f t="shared" si="85"/>
        <v>0</v>
      </c>
      <c r="AR41" s="185">
        <f t="shared" si="86"/>
        <v>0</v>
      </c>
      <c r="AS41" s="185">
        <f t="shared" si="87"/>
        <v>0</v>
      </c>
      <c r="AT41" s="185">
        <f t="shared" si="88"/>
        <v>0</v>
      </c>
      <c r="AU41" s="185">
        <f t="shared" si="89"/>
        <v>0</v>
      </c>
      <c r="AV41" s="185">
        <f t="shared" si="90"/>
        <v>0</v>
      </c>
      <c r="AW41" s="185">
        <f t="shared" si="91"/>
        <v>0</v>
      </c>
      <c r="AX41" s="185">
        <f t="shared" si="92"/>
        <v>0</v>
      </c>
      <c r="AY41" s="185">
        <f t="shared" si="93"/>
        <v>0</v>
      </c>
      <c r="AZ41" s="185">
        <f t="shared" si="11"/>
        <v>0</v>
      </c>
      <c r="BA41" s="185">
        <f t="shared" si="12"/>
        <v>0</v>
      </c>
      <c r="BB41" s="185">
        <f t="shared" si="13"/>
        <v>0</v>
      </c>
      <c r="BC41" s="185">
        <f t="shared" si="14"/>
        <v>0</v>
      </c>
      <c r="BD41" s="317">
        <v>1</v>
      </c>
      <c r="BE41" s="783">
        <f t="shared" si="15"/>
        <v>0</v>
      </c>
      <c r="BF41" s="562">
        <v>4</v>
      </c>
      <c r="BG41" s="223">
        <f t="shared" si="16"/>
        <v>0</v>
      </c>
      <c r="BH41" s="562"/>
      <c r="BI41" s="223">
        <f t="shared" si="17"/>
        <v>0</v>
      </c>
      <c r="BJ41" s="562"/>
      <c r="BK41" s="223">
        <f t="shared" si="18"/>
        <v>0</v>
      </c>
      <c r="BL41" s="592"/>
      <c r="BM41" s="209">
        <f t="shared" si="94"/>
        <v>0</v>
      </c>
      <c r="BN41" s="209">
        <f t="shared" si="95"/>
        <v>0</v>
      </c>
      <c r="BO41" s="209">
        <f t="shared" si="96"/>
        <v>0</v>
      </c>
      <c r="BP41" s="209">
        <f t="shared" si="97"/>
        <v>0</v>
      </c>
      <c r="BQ41" s="209">
        <f t="shared" si="98"/>
        <v>0</v>
      </c>
      <c r="BR41" s="209">
        <f t="shared" si="99"/>
        <v>0</v>
      </c>
      <c r="BS41" s="209">
        <f t="shared" si="100"/>
        <v>0</v>
      </c>
      <c r="BT41" s="209">
        <f t="shared" si="101"/>
        <v>0</v>
      </c>
      <c r="BU41" s="592"/>
      <c r="BV41" s="177">
        <f t="shared" si="102"/>
        <v>0</v>
      </c>
      <c r="BW41" s="177">
        <f t="shared" si="103"/>
        <v>0</v>
      </c>
      <c r="BX41" s="177">
        <f t="shared" si="104"/>
        <v>0</v>
      </c>
      <c r="BY41" s="592"/>
      <c r="BZ41" s="209">
        <f t="shared" si="71"/>
        <v>0</v>
      </c>
      <c r="CA41" s="209">
        <f t="shared" si="72"/>
        <v>0</v>
      </c>
      <c r="CB41" s="209">
        <f t="shared" si="73"/>
        <v>0</v>
      </c>
      <c r="CC41" s="209">
        <f t="shared" si="74"/>
        <v>0</v>
      </c>
      <c r="CD41" s="209">
        <f t="shared" si="75"/>
        <v>0</v>
      </c>
      <c r="CE41" s="209">
        <f t="shared" si="76"/>
        <v>0</v>
      </c>
      <c r="CF41" s="209">
        <f t="shared" si="77"/>
        <v>0</v>
      </c>
      <c r="CG41" s="209">
        <f t="shared" si="78"/>
        <v>0</v>
      </c>
    </row>
    <row r="42" spans="1:85" s="8" customFormat="1" ht="60" customHeight="1">
      <c r="A42" s="287"/>
      <c r="C42" s="509" t="s">
        <v>144</v>
      </c>
      <c r="D42" s="182" t="s">
        <v>233</v>
      </c>
      <c r="E42" s="487" t="s">
        <v>232</v>
      </c>
      <c r="F42" s="487" t="s">
        <v>103</v>
      </c>
      <c r="G42" s="276" t="s">
        <v>72</v>
      </c>
      <c r="H42" s="8">
        <v>1</v>
      </c>
      <c r="I42" s="69" t="s">
        <v>220</v>
      </c>
      <c r="J42" s="288">
        <v>226.98522000000006</v>
      </c>
      <c r="K42" s="120"/>
      <c r="L42" s="100"/>
      <c r="M42" s="195"/>
      <c r="N42" s="100"/>
      <c r="O42" s="195"/>
      <c r="P42" s="100"/>
      <c r="Q42" s="195"/>
      <c r="R42" s="100"/>
      <c r="S42" s="100"/>
      <c r="T42" s="195"/>
      <c r="U42" s="100"/>
      <c r="V42" s="195"/>
      <c r="W42" s="100"/>
      <c r="X42" s="195"/>
      <c r="Y42" s="720"/>
      <c r="Z42" s="100"/>
      <c r="AA42" s="100"/>
      <c r="AB42" s="100"/>
      <c r="AC42" s="712" cm="1">
        <f t="array" ref="AC42">SUM(K42:X42*J42)+SUM(Y42:AB42*1.1*J42)</f>
        <v>0</v>
      </c>
      <c r="AD42" s="65" t="str">
        <f t="shared" si="7"/>
        <v>No</v>
      </c>
      <c r="AE42" s="197" t="str">
        <f t="shared" si="79"/>
        <v>No</v>
      </c>
      <c r="AG42" s="118">
        <f t="shared" si="5"/>
        <v>1</v>
      </c>
      <c r="AH42" s="119">
        <f t="shared" si="8"/>
        <v>0</v>
      </c>
      <c r="AJ42" s="304">
        <v>0.95</v>
      </c>
      <c r="AK42" s="303">
        <f t="shared" si="9"/>
        <v>0</v>
      </c>
      <c r="AL42" s="185">
        <f t="shared" si="80"/>
        <v>0</v>
      </c>
      <c r="AM42" s="185">
        <f t="shared" si="81"/>
        <v>0</v>
      </c>
      <c r="AN42" s="185">
        <f t="shared" si="82"/>
        <v>0</v>
      </c>
      <c r="AO42" s="185">
        <f t="shared" si="83"/>
        <v>0</v>
      </c>
      <c r="AP42" s="185">
        <f t="shared" si="84"/>
        <v>0</v>
      </c>
      <c r="AQ42" s="185">
        <f t="shared" si="85"/>
        <v>0</v>
      </c>
      <c r="AR42" s="185">
        <f t="shared" si="86"/>
        <v>0</v>
      </c>
      <c r="AS42" s="185">
        <f t="shared" si="87"/>
        <v>0</v>
      </c>
      <c r="AT42" s="185">
        <f t="shared" si="88"/>
        <v>0</v>
      </c>
      <c r="AU42" s="185">
        <f t="shared" si="89"/>
        <v>0</v>
      </c>
      <c r="AV42" s="185">
        <f t="shared" si="90"/>
        <v>0</v>
      </c>
      <c r="AW42" s="185">
        <f t="shared" si="91"/>
        <v>0</v>
      </c>
      <c r="AX42" s="185">
        <f t="shared" si="92"/>
        <v>0</v>
      </c>
      <c r="AY42" s="185">
        <f t="shared" si="93"/>
        <v>0</v>
      </c>
      <c r="AZ42" s="185">
        <f t="shared" si="11"/>
        <v>0</v>
      </c>
      <c r="BA42" s="185">
        <f t="shared" si="12"/>
        <v>0</v>
      </c>
      <c r="BB42" s="185">
        <f t="shared" si="13"/>
        <v>0</v>
      </c>
      <c r="BC42" s="185">
        <f t="shared" si="14"/>
        <v>0</v>
      </c>
      <c r="BD42" s="317">
        <v>1</v>
      </c>
      <c r="BE42" s="783">
        <f t="shared" si="15"/>
        <v>0</v>
      </c>
      <c r="BF42" s="562">
        <v>4</v>
      </c>
      <c r="BG42" s="223">
        <f t="shared" si="16"/>
        <v>0</v>
      </c>
      <c r="BH42" s="562"/>
      <c r="BI42" s="223">
        <f t="shared" si="17"/>
        <v>0</v>
      </c>
      <c r="BJ42" s="562"/>
      <c r="BK42" s="223">
        <f t="shared" si="18"/>
        <v>0</v>
      </c>
      <c r="BL42" s="592"/>
      <c r="BM42" s="209">
        <f t="shared" si="94"/>
        <v>0</v>
      </c>
      <c r="BN42" s="209">
        <f t="shared" si="95"/>
        <v>0</v>
      </c>
      <c r="BO42" s="209">
        <f t="shared" si="96"/>
        <v>0</v>
      </c>
      <c r="BP42" s="209">
        <f t="shared" si="97"/>
        <v>0</v>
      </c>
      <c r="BQ42" s="209">
        <f t="shared" si="98"/>
        <v>0</v>
      </c>
      <c r="BR42" s="209">
        <f t="shared" si="99"/>
        <v>0</v>
      </c>
      <c r="BS42" s="209">
        <f t="shared" si="100"/>
        <v>0</v>
      </c>
      <c r="BT42" s="209">
        <f t="shared" si="101"/>
        <v>0</v>
      </c>
      <c r="BU42" s="592"/>
      <c r="BV42" s="177">
        <f t="shared" si="102"/>
        <v>0</v>
      </c>
      <c r="BW42" s="177">
        <f t="shared" si="103"/>
        <v>0</v>
      </c>
      <c r="BX42" s="177">
        <f t="shared" si="104"/>
        <v>0</v>
      </c>
      <c r="BY42" s="592"/>
      <c r="BZ42" s="209">
        <f t="shared" si="71"/>
        <v>0</v>
      </c>
      <c r="CA42" s="209">
        <f t="shared" si="72"/>
        <v>0</v>
      </c>
      <c r="CB42" s="209">
        <f t="shared" si="73"/>
        <v>0</v>
      </c>
      <c r="CC42" s="209">
        <f t="shared" si="74"/>
        <v>0</v>
      </c>
      <c r="CD42" s="209">
        <f t="shared" si="75"/>
        <v>0</v>
      </c>
      <c r="CE42" s="209">
        <f t="shared" si="76"/>
        <v>0</v>
      </c>
      <c r="CF42" s="209">
        <f t="shared" si="77"/>
        <v>0</v>
      </c>
      <c r="CG42" s="209">
        <f t="shared" si="78"/>
        <v>0</v>
      </c>
    </row>
    <row r="43" spans="1:85" s="8" customFormat="1" ht="60" customHeight="1">
      <c r="A43" s="289"/>
      <c r="C43" s="511" t="s">
        <v>145</v>
      </c>
      <c r="D43" s="290"/>
      <c r="E43" s="488" t="s">
        <v>232</v>
      </c>
      <c r="F43" s="488" t="s">
        <v>103</v>
      </c>
      <c r="G43" s="274" t="s">
        <v>73</v>
      </c>
      <c r="H43" s="201">
        <v>1</v>
      </c>
      <c r="I43" s="494" t="s">
        <v>220</v>
      </c>
      <c r="J43" s="272">
        <v>195.45949500000003</v>
      </c>
      <c r="K43" s="116"/>
      <c r="L43" s="102"/>
      <c r="M43" s="204"/>
      <c r="N43" s="102"/>
      <c r="O43" s="204"/>
      <c r="P43" s="102"/>
      <c r="Q43" s="204"/>
      <c r="R43" s="102"/>
      <c r="S43" s="102"/>
      <c r="T43" s="204"/>
      <c r="U43" s="102"/>
      <c r="V43" s="204"/>
      <c r="W43" s="102"/>
      <c r="X43" s="204"/>
      <c r="Y43" s="859"/>
      <c r="Z43" s="714"/>
      <c r="AA43" s="714"/>
      <c r="AB43" s="714"/>
      <c r="AC43" s="117" cm="1">
        <f t="array" ref="AC43">SUM(K43:X43*J43)+SUM(Y43:AB43*1.1*J43)</f>
        <v>0</v>
      </c>
      <c r="AD43" s="201" t="str">
        <f t="shared" si="7"/>
        <v>No</v>
      </c>
      <c r="AE43" s="119" t="str">
        <f t="shared" si="79"/>
        <v>No</v>
      </c>
      <c r="AG43" s="118">
        <f t="shared" ref="AG43:AG62" si="105">BD43</f>
        <v>1</v>
      </c>
      <c r="AH43" s="119">
        <f t="shared" ref="AH43:AH61" si="106">AG43*SUM(K43:AB43)</f>
        <v>0</v>
      </c>
      <c r="AJ43" s="304">
        <v>1.7</v>
      </c>
      <c r="AK43" s="303">
        <f t="shared" ref="AK43:AK61" si="107">SUM(K43:AB43)*AJ43</f>
        <v>0</v>
      </c>
      <c r="AL43" s="185">
        <f t="shared" si="80"/>
        <v>0</v>
      </c>
      <c r="AM43" s="185">
        <f t="shared" si="81"/>
        <v>0</v>
      </c>
      <c r="AN43" s="185">
        <f t="shared" si="82"/>
        <v>0</v>
      </c>
      <c r="AO43" s="185">
        <f t="shared" si="83"/>
        <v>0</v>
      </c>
      <c r="AP43" s="185">
        <f t="shared" si="84"/>
        <v>0</v>
      </c>
      <c r="AQ43" s="185">
        <f t="shared" si="85"/>
        <v>0</v>
      </c>
      <c r="AR43" s="185">
        <f t="shared" si="86"/>
        <v>0</v>
      </c>
      <c r="AS43" s="185">
        <f t="shared" si="87"/>
        <v>0</v>
      </c>
      <c r="AT43" s="185">
        <f t="shared" si="88"/>
        <v>0</v>
      </c>
      <c r="AU43" s="185">
        <f t="shared" si="89"/>
        <v>0</v>
      </c>
      <c r="AV43" s="185">
        <f t="shared" si="90"/>
        <v>0</v>
      </c>
      <c r="AW43" s="185">
        <f t="shared" si="91"/>
        <v>0</v>
      </c>
      <c r="AX43" s="185">
        <f t="shared" si="92"/>
        <v>0</v>
      </c>
      <c r="AY43" s="185">
        <f t="shared" si="93"/>
        <v>0</v>
      </c>
      <c r="AZ43" s="185">
        <f t="shared" si="11"/>
        <v>0</v>
      </c>
      <c r="BA43" s="185">
        <f t="shared" si="12"/>
        <v>0</v>
      </c>
      <c r="BB43" s="185">
        <f t="shared" si="13"/>
        <v>0</v>
      </c>
      <c r="BC43" s="185">
        <f t="shared" si="14"/>
        <v>0</v>
      </c>
      <c r="BD43" s="317">
        <v>1</v>
      </c>
      <c r="BE43" s="783">
        <f t="shared" si="15"/>
        <v>0</v>
      </c>
      <c r="BF43" s="562">
        <v>5</v>
      </c>
      <c r="BG43" s="223">
        <f t="shared" si="16"/>
        <v>0</v>
      </c>
      <c r="BH43" s="562"/>
      <c r="BI43" s="223">
        <f t="shared" si="17"/>
        <v>0</v>
      </c>
      <c r="BJ43" s="562"/>
      <c r="BK43" s="223">
        <f t="shared" si="18"/>
        <v>0</v>
      </c>
      <c r="BL43" s="592"/>
      <c r="BM43" s="209">
        <f t="shared" si="94"/>
        <v>0</v>
      </c>
      <c r="BN43" s="209">
        <f t="shared" si="95"/>
        <v>0</v>
      </c>
      <c r="BO43" s="209">
        <f t="shared" si="96"/>
        <v>0</v>
      </c>
      <c r="BP43" s="209">
        <f t="shared" si="97"/>
        <v>0</v>
      </c>
      <c r="BQ43" s="209">
        <f t="shared" si="98"/>
        <v>0</v>
      </c>
      <c r="BR43" s="209">
        <f t="shared" si="99"/>
        <v>0</v>
      </c>
      <c r="BS43" s="209">
        <f t="shared" si="100"/>
        <v>0</v>
      </c>
      <c r="BT43" s="209">
        <f t="shared" si="101"/>
        <v>0</v>
      </c>
      <c r="BU43" s="592"/>
      <c r="BV43" s="177">
        <f t="shared" si="102"/>
        <v>0</v>
      </c>
      <c r="BW43" s="177">
        <f t="shared" si="103"/>
        <v>0</v>
      </c>
      <c r="BX43" s="177">
        <f t="shared" si="104"/>
        <v>0</v>
      </c>
      <c r="BY43" s="592"/>
      <c r="BZ43" s="209">
        <f t="shared" si="71"/>
        <v>0</v>
      </c>
      <c r="CA43" s="209">
        <f t="shared" si="72"/>
        <v>0</v>
      </c>
      <c r="CB43" s="209">
        <f t="shared" si="73"/>
        <v>0</v>
      </c>
      <c r="CC43" s="209">
        <f t="shared" si="74"/>
        <v>0</v>
      </c>
      <c r="CD43" s="209">
        <f t="shared" si="75"/>
        <v>0</v>
      </c>
      <c r="CE43" s="209">
        <f t="shared" si="76"/>
        <v>0</v>
      </c>
      <c r="CF43" s="209">
        <f t="shared" si="77"/>
        <v>0</v>
      </c>
      <c r="CG43" s="209">
        <f t="shared" si="78"/>
        <v>0</v>
      </c>
    </row>
    <row r="44" spans="1:85" s="8" customFormat="1" ht="60" customHeight="1">
      <c r="A44" s="286"/>
      <c r="C44" s="511" t="s">
        <v>146</v>
      </c>
      <c r="D44" s="229" t="s">
        <v>233</v>
      </c>
      <c r="E44" s="488" t="s">
        <v>232</v>
      </c>
      <c r="F44" s="488" t="s">
        <v>103</v>
      </c>
      <c r="G44" s="274" t="s">
        <v>73</v>
      </c>
      <c r="H44" s="201">
        <v>1</v>
      </c>
      <c r="I44" s="494" t="s">
        <v>220</v>
      </c>
      <c r="J44" s="272">
        <v>245.90065500000006</v>
      </c>
      <c r="K44" s="116"/>
      <c r="L44" s="102"/>
      <c r="M44" s="204"/>
      <c r="N44" s="102"/>
      <c r="O44" s="204"/>
      <c r="P44" s="102"/>
      <c r="Q44" s="204"/>
      <c r="R44" s="102"/>
      <c r="S44" s="102"/>
      <c r="T44" s="204"/>
      <c r="U44" s="102"/>
      <c r="V44" s="204"/>
      <c r="W44" s="102"/>
      <c r="X44" s="204"/>
      <c r="Y44" s="702"/>
      <c r="Z44" s="102"/>
      <c r="AA44" s="102"/>
      <c r="AB44" s="102"/>
      <c r="AC44" s="117" cm="1">
        <f t="array" ref="AC44">SUM(K44:X44*J44)+SUM(Y44:AB44*1.1*J44)</f>
        <v>0</v>
      </c>
      <c r="AD44" s="201" t="str">
        <f t="shared" si="7"/>
        <v>No</v>
      </c>
      <c r="AE44" s="119" t="str">
        <f t="shared" si="79"/>
        <v>No</v>
      </c>
      <c r="AG44" s="118">
        <f t="shared" si="105"/>
        <v>1</v>
      </c>
      <c r="AH44" s="119">
        <f t="shared" si="106"/>
        <v>0</v>
      </c>
      <c r="AJ44" s="304">
        <v>1.7</v>
      </c>
      <c r="AK44" s="303">
        <f t="shared" si="107"/>
        <v>0</v>
      </c>
      <c r="AL44" s="185">
        <f t="shared" si="80"/>
        <v>0</v>
      </c>
      <c r="AM44" s="185">
        <f t="shared" si="81"/>
        <v>0</v>
      </c>
      <c r="AN44" s="185">
        <f t="shared" si="82"/>
        <v>0</v>
      </c>
      <c r="AO44" s="185">
        <f t="shared" si="83"/>
        <v>0</v>
      </c>
      <c r="AP44" s="185">
        <f t="shared" si="84"/>
        <v>0</v>
      </c>
      <c r="AQ44" s="185">
        <f t="shared" si="85"/>
        <v>0</v>
      </c>
      <c r="AR44" s="185">
        <f t="shared" si="86"/>
        <v>0</v>
      </c>
      <c r="AS44" s="185">
        <f t="shared" si="87"/>
        <v>0</v>
      </c>
      <c r="AT44" s="185">
        <f t="shared" si="88"/>
        <v>0</v>
      </c>
      <c r="AU44" s="185">
        <f t="shared" si="89"/>
        <v>0</v>
      </c>
      <c r="AV44" s="185">
        <f t="shared" si="90"/>
        <v>0</v>
      </c>
      <c r="AW44" s="185">
        <f t="shared" si="91"/>
        <v>0</v>
      </c>
      <c r="AX44" s="185">
        <f t="shared" si="92"/>
        <v>0</v>
      </c>
      <c r="AY44" s="185">
        <f t="shared" si="93"/>
        <v>0</v>
      </c>
      <c r="AZ44" s="185">
        <f t="shared" si="11"/>
        <v>0</v>
      </c>
      <c r="BA44" s="185">
        <f t="shared" si="12"/>
        <v>0</v>
      </c>
      <c r="BB44" s="185">
        <f t="shared" si="13"/>
        <v>0</v>
      </c>
      <c r="BC44" s="185">
        <f t="shared" si="14"/>
        <v>0</v>
      </c>
      <c r="BD44" s="317">
        <v>1</v>
      </c>
      <c r="BE44" s="783">
        <f t="shared" si="15"/>
        <v>0</v>
      </c>
      <c r="BF44" s="562">
        <v>5</v>
      </c>
      <c r="BG44" s="223">
        <f t="shared" si="16"/>
        <v>0</v>
      </c>
      <c r="BH44" s="562"/>
      <c r="BI44" s="223">
        <f t="shared" si="17"/>
        <v>0</v>
      </c>
      <c r="BJ44" s="562"/>
      <c r="BK44" s="223">
        <f t="shared" si="18"/>
        <v>0</v>
      </c>
      <c r="BL44" s="592"/>
      <c r="BM44" s="209">
        <f t="shared" si="94"/>
        <v>0</v>
      </c>
      <c r="BN44" s="209">
        <f t="shared" si="95"/>
        <v>0</v>
      </c>
      <c r="BO44" s="209">
        <f t="shared" si="96"/>
        <v>0</v>
      </c>
      <c r="BP44" s="209">
        <f t="shared" si="97"/>
        <v>0</v>
      </c>
      <c r="BQ44" s="209">
        <f t="shared" si="98"/>
        <v>0</v>
      </c>
      <c r="BR44" s="209">
        <f t="shared" si="99"/>
        <v>0</v>
      </c>
      <c r="BS44" s="209">
        <f t="shared" si="100"/>
        <v>0</v>
      </c>
      <c r="BT44" s="209">
        <f t="shared" si="101"/>
        <v>0</v>
      </c>
      <c r="BU44" s="592"/>
      <c r="BV44" s="177">
        <f t="shared" si="102"/>
        <v>0</v>
      </c>
      <c r="BW44" s="177">
        <f t="shared" si="103"/>
        <v>0</v>
      </c>
      <c r="BX44" s="177">
        <f t="shared" si="104"/>
        <v>0</v>
      </c>
      <c r="BY44" s="592"/>
      <c r="BZ44" s="209">
        <f t="shared" si="71"/>
        <v>0</v>
      </c>
      <c r="CA44" s="209">
        <f t="shared" si="72"/>
        <v>0</v>
      </c>
      <c r="CB44" s="209">
        <f t="shared" si="73"/>
        <v>0</v>
      </c>
      <c r="CC44" s="209">
        <f t="shared" si="74"/>
        <v>0</v>
      </c>
      <c r="CD44" s="209">
        <f t="shared" si="75"/>
        <v>0</v>
      </c>
      <c r="CE44" s="209">
        <f t="shared" si="76"/>
        <v>0</v>
      </c>
      <c r="CF44" s="209">
        <f t="shared" si="77"/>
        <v>0</v>
      </c>
      <c r="CG44" s="209">
        <f t="shared" si="78"/>
        <v>0</v>
      </c>
    </row>
    <row r="45" spans="1:85" s="65" customFormat="1" ht="60" customHeight="1">
      <c r="A45" s="287"/>
      <c r="B45" s="8"/>
      <c r="C45" s="507" t="s">
        <v>147</v>
      </c>
      <c r="D45" s="231"/>
      <c r="E45" s="489" t="s">
        <v>106</v>
      </c>
      <c r="F45" s="489" t="s">
        <v>103</v>
      </c>
      <c r="G45" s="275" t="s">
        <v>74</v>
      </c>
      <c r="H45" s="65">
        <v>1</v>
      </c>
      <c r="I45" s="495" t="s">
        <v>220</v>
      </c>
      <c r="J45" s="288">
        <v>182.84920500000004</v>
      </c>
      <c r="K45" s="120"/>
      <c r="L45" s="100"/>
      <c r="M45" s="195"/>
      <c r="N45" s="100"/>
      <c r="O45" s="195"/>
      <c r="P45" s="100"/>
      <c r="Q45" s="195"/>
      <c r="R45" s="100"/>
      <c r="S45" s="100"/>
      <c r="T45" s="195"/>
      <c r="U45" s="100"/>
      <c r="V45" s="195"/>
      <c r="W45" s="100"/>
      <c r="X45" s="195"/>
      <c r="Y45" s="858"/>
      <c r="Z45" s="479"/>
      <c r="AA45" s="479"/>
      <c r="AB45" s="479"/>
      <c r="AC45" s="712" cm="1">
        <f t="array" ref="AC45">SUM(K45:X45*J45)+SUM(Y45:AB45*1.1*J45)</f>
        <v>0</v>
      </c>
      <c r="AD45" s="65" t="str">
        <f t="shared" si="7"/>
        <v>No</v>
      </c>
      <c r="AE45" s="197" t="str">
        <f t="shared" si="79"/>
        <v>No</v>
      </c>
      <c r="AF45" s="8"/>
      <c r="AG45" s="118">
        <f t="shared" si="105"/>
        <v>1</v>
      </c>
      <c r="AH45" s="119">
        <f t="shared" si="106"/>
        <v>0</v>
      </c>
      <c r="AI45" s="8"/>
      <c r="AJ45" s="304">
        <v>2</v>
      </c>
      <c r="AK45" s="303">
        <f t="shared" si="107"/>
        <v>0</v>
      </c>
      <c r="AL45" s="185">
        <f t="shared" si="80"/>
        <v>0</v>
      </c>
      <c r="AM45" s="185">
        <f t="shared" si="81"/>
        <v>0</v>
      </c>
      <c r="AN45" s="185">
        <f t="shared" si="82"/>
        <v>0</v>
      </c>
      <c r="AO45" s="185">
        <f t="shared" si="83"/>
        <v>0</v>
      </c>
      <c r="AP45" s="185">
        <f t="shared" si="84"/>
        <v>0</v>
      </c>
      <c r="AQ45" s="185">
        <f t="shared" si="85"/>
        <v>0</v>
      </c>
      <c r="AR45" s="185">
        <f t="shared" si="86"/>
        <v>0</v>
      </c>
      <c r="AS45" s="185">
        <f t="shared" si="87"/>
        <v>0</v>
      </c>
      <c r="AT45" s="185">
        <f t="shared" si="88"/>
        <v>0</v>
      </c>
      <c r="AU45" s="185">
        <f t="shared" si="89"/>
        <v>0</v>
      </c>
      <c r="AV45" s="185">
        <f t="shared" si="90"/>
        <v>0</v>
      </c>
      <c r="AW45" s="185">
        <f t="shared" si="91"/>
        <v>0</v>
      </c>
      <c r="AX45" s="185">
        <f t="shared" si="92"/>
        <v>0</v>
      </c>
      <c r="AY45" s="185">
        <f t="shared" si="93"/>
        <v>0</v>
      </c>
      <c r="AZ45" s="185">
        <f t="shared" si="11"/>
        <v>0</v>
      </c>
      <c r="BA45" s="185">
        <f t="shared" si="12"/>
        <v>0</v>
      </c>
      <c r="BB45" s="185">
        <f t="shared" si="13"/>
        <v>0</v>
      </c>
      <c r="BC45" s="185">
        <f t="shared" si="14"/>
        <v>0</v>
      </c>
      <c r="BD45" s="317">
        <v>1</v>
      </c>
      <c r="BE45" s="783">
        <f t="shared" si="15"/>
        <v>0</v>
      </c>
      <c r="BF45" s="562">
        <v>5</v>
      </c>
      <c r="BG45" s="223">
        <f t="shared" si="16"/>
        <v>0</v>
      </c>
      <c r="BH45" s="562"/>
      <c r="BI45" s="223">
        <f t="shared" si="17"/>
        <v>0</v>
      </c>
      <c r="BJ45" s="562"/>
      <c r="BK45" s="223">
        <f t="shared" si="18"/>
        <v>0</v>
      </c>
      <c r="BL45" s="592"/>
      <c r="BM45" s="209">
        <f t="shared" si="94"/>
        <v>0</v>
      </c>
      <c r="BN45" s="209">
        <f t="shared" si="95"/>
        <v>0</v>
      </c>
      <c r="BO45" s="209">
        <f t="shared" si="96"/>
        <v>0</v>
      </c>
      <c r="BP45" s="209">
        <f t="shared" si="97"/>
        <v>0</v>
      </c>
      <c r="BQ45" s="209">
        <f t="shared" si="98"/>
        <v>0</v>
      </c>
      <c r="BR45" s="209">
        <f t="shared" si="99"/>
        <v>0</v>
      </c>
      <c r="BS45" s="209">
        <f t="shared" si="100"/>
        <v>0</v>
      </c>
      <c r="BT45" s="209">
        <f t="shared" si="101"/>
        <v>0</v>
      </c>
      <c r="BU45" s="592"/>
      <c r="BV45" s="177">
        <f t="shared" si="102"/>
        <v>0</v>
      </c>
      <c r="BW45" s="177">
        <f t="shared" si="103"/>
        <v>0</v>
      </c>
      <c r="BX45" s="177">
        <f t="shared" si="104"/>
        <v>0</v>
      </c>
      <c r="BY45" s="592"/>
      <c r="BZ45" s="209">
        <f t="shared" si="71"/>
        <v>0</v>
      </c>
      <c r="CA45" s="209">
        <f t="shared" si="72"/>
        <v>0</v>
      </c>
      <c r="CB45" s="209">
        <f t="shared" si="73"/>
        <v>0</v>
      </c>
      <c r="CC45" s="209">
        <f t="shared" si="74"/>
        <v>0</v>
      </c>
      <c r="CD45" s="209">
        <f t="shared" si="75"/>
        <v>0</v>
      </c>
      <c r="CE45" s="209">
        <f t="shared" si="76"/>
        <v>0</v>
      </c>
      <c r="CF45" s="209">
        <f t="shared" si="77"/>
        <v>0</v>
      </c>
      <c r="CG45" s="209">
        <f t="shared" si="78"/>
        <v>0</v>
      </c>
    </row>
    <row r="46" spans="1:85" s="65" customFormat="1" ht="60" customHeight="1">
      <c r="A46" s="287"/>
      <c r="B46" s="8"/>
      <c r="C46" s="507" t="s">
        <v>148</v>
      </c>
      <c r="D46" s="182" t="s">
        <v>233</v>
      </c>
      <c r="E46" s="489" t="s">
        <v>106</v>
      </c>
      <c r="F46" s="489" t="s">
        <v>103</v>
      </c>
      <c r="G46" s="275" t="s">
        <v>74</v>
      </c>
      <c r="H46" s="65">
        <v>1</v>
      </c>
      <c r="I46" s="495" t="s">
        <v>220</v>
      </c>
      <c r="J46" s="288">
        <v>226.98522000000006</v>
      </c>
      <c r="K46" s="120"/>
      <c r="L46" s="100"/>
      <c r="M46" s="195"/>
      <c r="N46" s="100"/>
      <c r="O46" s="195"/>
      <c r="P46" s="100"/>
      <c r="Q46" s="195"/>
      <c r="R46" s="100"/>
      <c r="S46" s="100"/>
      <c r="T46" s="195"/>
      <c r="U46" s="100"/>
      <c r="V46" s="195"/>
      <c r="W46" s="100"/>
      <c r="X46" s="195"/>
      <c r="Y46" s="720"/>
      <c r="Z46" s="100"/>
      <c r="AA46" s="100"/>
      <c r="AB46" s="100"/>
      <c r="AC46" s="712" cm="1">
        <f t="array" ref="AC46">SUM(K46:X46*J46)+SUM(Y46:AB46*1.1*J46)</f>
        <v>0</v>
      </c>
      <c r="AD46" s="65" t="str">
        <f t="shared" si="7"/>
        <v>No</v>
      </c>
      <c r="AE46" s="197" t="str">
        <f t="shared" si="79"/>
        <v>No</v>
      </c>
      <c r="AF46" s="8"/>
      <c r="AG46" s="118">
        <f t="shared" si="105"/>
        <v>1</v>
      </c>
      <c r="AH46" s="119">
        <f t="shared" si="106"/>
        <v>0</v>
      </c>
      <c r="AI46" s="8"/>
      <c r="AJ46" s="304">
        <v>2</v>
      </c>
      <c r="AK46" s="303">
        <f t="shared" si="107"/>
        <v>0</v>
      </c>
      <c r="AL46" s="185">
        <f t="shared" si="80"/>
        <v>0</v>
      </c>
      <c r="AM46" s="185">
        <f t="shared" si="81"/>
        <v>0</v>
      </c>
      <c r="AN46" s="185">
        <f t="shared" si="82"/>
        <v>0</v>
      </c>
      <c r="AO46" s="185">
        <f t="shared" si="83"/>
        <v>0</v>
      </c>
      <c r="AP46" s="185">
        <f t="shared" si="84"/>
        <v>0</v>
      </c>
      <c r="AQ46" s="185">
        <f t="shared" si="85"/>
        <v>0</v>
      </c>
      <c r="AR46" s="185">
        <f t="shared" si="86"/>
        <v>0</v>
      </c>
      <c r="AS46" s="185">
        <f t="shared" si="87"/>
        <v>0</v>
      </c>
      <c r="AT46" s="185">
        <f t="shared" si="88"/>
        <v>0</v>
      </c>
      <c r="AU46" s="185">
        <f t="shared" si="89"/>
        <v>0</v>
      </c>
      <c r="AV46" s="185">
        <f t="shared" si="90"/>
        <v>0</v>
      </c>
      <c r="AW46" s="185">
        <f t="shared" si="91"/>
        <v>0</v>
      </c>
      <c r="AX46" s="185">
        <f t="shared" si="92"/>
        <v>0</v>
      </c>
      <c r="AY46" s="185">
        <f t="shared" si="93"/>
        <v>0</v>
      </c>
      <c r="AZ46" s="185">
        <f t="shared" si="11"/>
        <v>0</v>
      </c>
      <c r="BA46" s="185">
        <f t="shared" si="12"/>
        <v>0</v>
      </c>
      <c r="BB46" s="185">
        <f t="shared" si="13"/>
        <v>0</v>
      </c>
      <c r="BC46" s="185">
        <f t="shared" si="14"/>
        <v>0</v>
      </c>
      <c r="BD46" s="317">
        <v>1</v>
      </c>
      <c r="BE46" s="783">
        <f t="shared" si="15"/>
        <v>0</v>
      </c>
      <c r="BF46" s="562">
        <v>5</v>
      </c>
      <c r="BG46" s="223">
        <f t="shared" si="16"/>
        <v>0</v>
      </c>
      <c r="BH46" s="562"/>
      <c r="BI46" s="223">
        <f t="shared" si="17"/>
        <v>0</v>
      </c>
      <c r="BJ46" s="562"/>
      <c r="BK46" s="223">
        <f t="shared" si="18"/>
        <v>0</v>
      </c>
      <c r="BL46" s="592"/>
      <c r="BM46" s="209">
        <f t="shared" si="94"/>
        <v>0</v>
      </c>
      <c r="BN46" s="209">
        <f t="shared" si="95"/>
        <v>0</v>
      </c>
      <c r="BO46" s="209">
        <f t="shared" si="96"/>
        <v>0</v>
      </c>
      <c r="BP46" s="209">
        <f t="shared" si="97"/>
        <v>0</v>
      </c>
      <c r="BQ46" s="209">
        <f t="shared" si="98"/>
        <v>0</v>
      </c>
      <c r="BR46" s="209">
        <f t="shared" si="99"/>
        <v>0</v>
      </c>
      <c r="BS46" s="209">
        <f t="shared" si="100"/>
        <v>0</v>
      </c>
      <c r="BT46" s="209">
        <f t="shared" si="101"/>
        <v>0</v>
      </c>
      <c r="BU46" s="592"/>
      <c r="BV46" s="177">
        <f t="shared" si="102"/>
        <v>0</v>
      </c>
      <c r="BW46" s="177">
        <f t="shared" si="103"/>
        <v>0</v>
      </c>
      <c r="BX46" s="177">
        <f t="shared" si="104"/>
        <v>0</v>
      </c>
      <c r="BY46" s="592"/>
      <c r="BZ46" s="209">
        <f t="shared" si="71"/>
        <v>0</v>
      </c>
      <c r="CA46" s="209">
        <f t="shared" si="72"/>
        <v>0</v>
      </c>
      <c r="CB46" s="209">
        <f t="shared" si="73"/>
        <v>0</v>
      </c>
      <c r="CC46" s="209">
        <f t="shared" si="74"/>
        <v>0</v>
      </c>
      <c r="CD46" s="209">
        <f t="shared" si="75"/>
        <v>0</v>
      </c>
      <c r="CE46" s="209">
        <f t="shared" si="76"/>
        <v>0</v>
      </c>
      <c r="CF46" s="209">
        <f t="shared" si="77"/>
        <v>0</v>
      </c>
      <c r="CG46" s="209">
        <f t="shared" si="78"/>
        <v>0</v>
      </c>
    </row>
    <row r="47" spans="1:85" s="8" customFormat="1" ht="60" customHeight="1">
      <c r="A47" s="289"/>
      <c r="C47" s="511" t="s">
        <v>149</v>
      </c>
      <c r="D47" s="290"/>
      <c r="E47" s="488" t="s">
        <v>105</v>
      </c>
      <c r="F47" s="488" t="s">
        <v>29</v>
      </c>
      <c r="G47" s="274" t="s">
        <v>75</v>
      </c>
      <c r="H47" s="201">
        <v>1</v>
      </c>
      <c r="I47" s="494" t="s">
        <v>220</v>
      </c>
      <c r="J47" s="272">
        <v>214.37493000000006</v>
      </c>
      <c r="K47" s="116"/>
      <c r="L47" s="102"/>
      <c r="M47" s="204"/>
      <c r="N47" s="102"/>
      <c r="O47" s="204"/>
      <c r="P47" s="102"/>
      <c r="Q47" s="204"/>
      <c r="R47" s="102"/>
      <c r="S47" s="102"/>
      <c r="T47" s="204"/>
      <c r="U47" s="102"/>
      <c r="V47" s="204"/>
      <c r="W47" s="102"/>
      <c r="X47" s="204"/>
      <c r="Y47" s="859"/>
      <c r="Z47" s="714"/>
      <c r="AA47" s="714"/>
      <c r="AB47" s="714"/>
      <c r="AC47" s="117" cm="1">
        <f t="array" ref="AC47">SUM(K47:X47*J47)+SUM(Y47:AB47*1.1*J47)</f>
        <v>0</v>
      </c>
      <c r="AD47" s="201" t="str">
        <f t="shared" si="7"/>
        <v>No</v>
      </c>
      <c r="AE47" s="119" t="str">
        <f t="shared" si="79"/>
        <v>No</v>
      </c>
      <c r="AG47" s="118">
        <f t="shared" si="105"/>
        <v>1</v>
      </c>
      <c r="AH47" s="119">
        <f t="shared" si="106"/>
        <v>0</v>
      </c>
      <c r="AJ47" s="304">
        <v>2.7</v>
      </c>
      <c r="AK47" s="303">
        <f t="shared" si="107"/>
        <v>0</v>
      </c>
      <c r="AL47" s="185">
        <f t="shared" si="80"/>
        <v>0</v>
      </c>
      <c r="AM47" s="185">
        <f t="shared" si="81"/>
        <v>0</v>
      </c>
      <c r="AN47" s="185">
        <f t="shared" si="82"/>
        <v>0</v>
      </c>
      <c r="AO47" s="185">
        <f t="shared" si="83"/>
        <v>0</v>
      </c>
      <c r="AP47" s="185">
        <f t="shared" si="84"/>
        <v>0</v>
      </c>
      <c r="AQ47" s="185">
        <f t="shared" si="85"/>
        <v>0</v>
      </c>
      <c r="AR47" s="185">
        <f t="shared" si="86"/>
        <v>0</v>
      </c>
      <c r="AS47" s="185">
        <f t="shared" si="87"/>
        <v>0</v>
      </c>
      <c r="AT47" s="185">
        <f t="shared" si="88"/>
        <v>0</v>
      </c>
      <c r="AU47" s="185">
        <f t="shared" si="89"/>
        <v>0</v>
      </c>
      <c r="AV47" s="185">
        <f t="shared" si="90"/>
        <v>0</v>
      </c>
      <c r="AW47" s="185">
        <f t="shared" si="91"/>
        <v>0</v>
      </c>
      <c r="AX47" s="185">
        <f t="shared" si="92"/>
        <v>0</v>
      </c>
      <c r="AY47" s="185">
        <f t="shared" si="93"/>
        <v>0</v>
      </c>
      <c r="AZ47" s="185">
        <f t="shared" si="11"/>
        <v>0</v>
      </c>
      <c r="BA47" s="185">
        <f t="shared" si="12"/>
        <v>0</v>
      </c>
      <c r="BB47" s="185">
        <f t="shared" si="13"/>
        <v>0</v>
      </c>
      <c r="BC47" s="185">
        <f t="shared" si="14"/>
        <v>0</v>
      </c>
      <c r="BD47" s="317">
        <v>1</v>
      </c>
      <c r="BE47" s="783">
        <f t="shared" si="15"/>
        <v>0</v>
      </c>
      <c r="BF47" s="562">
        <v>5</v>
      </c>
      <c r="BG47" s="223">
        <f t="shared" si="16"/>
        <v>0</v>
      </c>
      <c r="BH47" s="562"/>
      <c r="BI47" s="223">
        <f t="shared" si="17"/>
        <v>0</v>
      </c>
      <c r="BJ47" s="562"/>
      <c r="BK47" s="223">
        <f t="shared" si="18"/>
        <v>0</v>
      </c>
      <c r="BL47" s="592"/>
      <c r="BM47" s="209">
        <f t="shared" si="94"/>
        <v>0</v>
      </c>
      <c r="BN47" s="209">
        <f t="shared" si="95"/>
        <v>0</v>
      </c>
      <c r="BO47" s="209">
        <f t="shared" si="96"/>
        <v>0</v>
      </c>
      <c r="BP47" s="209">
        <f t="shared" si="97"/>
        <v>0</v>
      </c>
      <c r="BQ47" s="209">
        <f t="shared" si="98"/>
        <v>0</v>
      </c>
      <c r="BR47" s="209">
        <f t="shared" si="99"/>
        <v>0</v>
      </c>
      <c r="BS47" s="209">
        <f t="shared" si="100"/>
        <v>0</v>
      </c>
      <c r="BT47" s="209">
        <f t="shared" si="101"/>
        <v>0</v>
      </c>
      <c r="BU47" s="592"/>
      <c r="BV47" s="177">
        <f t="shared" si="102"/>
        <v>0</v>
      </c>
      <c r="BW47" s="177">
        <f t="shared" si="103"/>
        <v>0</v>
      </c>
      <c r="BX47" s="177">
        <f t="shared" si="104"/>
        <v>0</v>
      </c>
      <c r="BY47" s="592"/>
      <c r="BZ47" s="209">
        <f t="shared" si="71"/>
        <v>0</v>
      </c>
      <c r="CA47" s="209">
        <f t="shared" si="72"/>
        <v>0</v>
      </c>
      <c r="CB47" s="209">
        <f t="shared" si="73"/>
        <v>0</v>
      </c>
      <c r="CC47" s="209">
        <f t="shared" si="74"/>
        <v>0</v>
      </c>
      <c r="CD47" s="209">
        <f t="shared" si="75"/>
        <v>0</v>
      </c>
      <c r="CE47" s="209">
        <f t="shared" si="76"/>
        <v>0</v>
      </c>
      <c r="CF47" s="209">
        <f t="shared" si="77"/>
        <v>0</v>
      </c>
      <c r="CG47" s="209">
        <f t="shared" si="78"/>
        <v>0</v>
      </c>
    </row>
    <row r="48" spans="1:85" s="8" customFormat="1" ht="60" customHeight="1">
      <c r="A48" s="286"/>
      <c r="C48" s="511" t="s">
        <v>150</v>
      </c>
      <c r="D48" s="229" t="s">
        <v>233</v>
      </c>
      <c r="E48" s="488" t="s">
        <v>105</v>
      </c>
      <c r="F48" s="488" t="s">
        <v>29</v>
      </c>
      <c r="G48" s="274" t="s">
        <v>75</v>
      </c>
      <c r="H48" s="201">
        <v>1</v>
      </c>
      <c r="I48" s="494" t="s">
        <v>220</v>
      </c>
      <c r="J48" s="272">
        <v>277.42638000000005</v>
      </c>
      <c r="K48" s="116"/>
      <c r="L48" s="102"/>
      <c r="M48" s="204"/>
      <c r="N48" s="102"/>
      <c r="O48" s="204"/>
      <c r="P48" s="102"/>
      <c r="Q48" s="204"/>
      <c r="R48" s="102"/>
      <c r="S48" s="102"/>
      <c r="T48" s="204"/>
      <c r="U48" s="102"/>
      <c r="V48" s="204"/>
      <c r="W48" s="102"/>
      <c r="X48" s="204"/>
      <c r="Y48" s="702"/>
      <c r="Z48" s="102"/>
      <c r="AA48" s="102"/>
      <c r="AB48" s="102"/>
      <c r="AC48" s="117" cm="1">
        <f t="array" ref="AC48">SUM(K48:X48*J48)+SUM(Y48:AB48*1.1*J48)</f>
        <v>0</v>
      </c>
      <c r="AD48" s="201" t="str">
        <f t="shared" si="7"/>
        <v>No</v>
      </c>
      <c r="AE48" s="119" t="str">
        <f t="shared" si="79"/>
        <v>No</v>
      </c>
      <c r="AG48" s="118">
        <f t="shared" si="105"/>
        <v>1</v>
      </c>
      <c r="AH48" s="119">
        <f t="shared" si="106"/>
        <v>0</v>
      </c>
      <c r="AJ48" s="304">
        <v>2.7</v>
      </c>
      <c r="AK48" s="303">
        <f t="shared" si="107"/>
        <v>0</v>
      </c>
      <c r="AL48" s="185">
        <f t="shared" si="80"/>
        <v>0</v>
      </c>
      <c r="AM48" s="185">
        <f t="shared" si="81"/>
        <v>0</v>
      </c>
      <c r="AN48" s="185">
        <f t="shared" si="82"/>
        <v>0</v>
      </c>
      <c r="AO48" s="185">
        <f t="shared" si="83"/>
        <v>0</v>
      </c>
      <c r="AP48" s="185">
        <f t="shared" si="84"/>
        <v>0</v>
      </c>
      <c r="AQ48" s="185">
        <f t="shared" si="85"/>
        <v>0</v>
      </c>
      <c r="AR48" s="185">
        <f t="shared" si="86"/>
        <v>0</v>
      </c>
      <c r="AS48" s="185">
        <f t="shared" si="87"/>
        <v>0</v>
      </c>
      <c r="AT48" s="185">
        <f t="shared" si="88"/>
        <v>0</v>
      </c>
      <c r="AU48" s="185">
        <f t="shared" si="89"/>
        <v>0</v>
      </c>
      <c r="AV48" s="185">
        <f t="shared" si="90"/>
        <v>0</v>
      </c>
      <c r="AW48" s="185">
        <f t="shared" si="91"/>
        <v>0</v>
      </c>
      <c r="AX48" s="185">
        <f t="shared" si="92"/>
        <v>0</v>
      </c>
      <c r="AY48" s="185">
        <f t="shared" si="93"/>
        <v>0</v>
      </c>
      <c r="AZ48" s="185">
        <f t="shared" si="11"/>
        <v>0</v>
      </c>
      <c r="BA48" s="185">
        <f t="shared" si="12"/>
        <v>0</v>
      </c>
      <c r="BB48" s="185">
        <f t="shared" si="13"/>
        <v>0</v>
      </c>
      <c r="BC48" s="185">
        <f t="shared" si="14"/>
        <v>0</v>
      </c>
      <c r="BD48" s="317">
        <v>1</v>
      </c>
      <c r="BE48" s="783">
        <f t="shared" si="15"/>
        <v>0</v>
      </c>
      <c r="BF48" s="562">
        <v>5</v>
      </c>
      <c r="BG48" s="223">
        <f t="shared" si="16"/>
        <v>0</v>
      </c>
      <c r="BH48" s="562"/>
      <c r="BI48" s="223">
        <f t="shared" si="17"/>
        <v>0</v>
      </c>
      <c r="BJ48" s="562"/>
      <c r="BK48" s="223">
        <f t="shared" si="18"/>
        <v>0</v>
      </c>
      <c r="BL48" s="592"/>
      <c r="BM48" s="209">
        <f t="shared" si="94"/>
        <v>0</v>
      </c>
      <c r="BN48" s="209">
        <f t="shared" si="95"/>
        <v>0</v>
      </c>
      <c r="BO48" s="209">
        <f t="shared" si="96"/>
        <v>0</v>
      </c>
      <c r="BP48" s="209">
        <f t="shared" si="97"/>
        <v>0</v>
      </c>
      <c r="BQ48" s="209">
        <f t="shared" si="98"/>
        <v>0</v>
      </c>
      <c r="BR48" s="209">
        <f t="shared" si="99"/>
        <v>0</v>
      </c>
      <c r="BS48" s="209">
        <f t="shared" si="100"/>
        <v>0</v>
      </c>
      <c r="BT48" s="209">
        <f t="shared" si="101"/>
        <v>0</v>
      </c>
      <c r="BU48" s="592"/>
      <c r="BV48" s="177">
        <f t="shared" si="102"/>
        <v>0</v>
      </c>
      <c r="BW48" s="177">
        <f t="shared" si="103"/>
        <v>0</v>
      </c>
      <c r="BX48" s="177">
        <f t="shared" si="104"/>
        <v>0</v>
      </c>
      <c r="BY48" s="592"/>
      <c r="BZ48" s="209">
        <f t="shared" si="71"/>
        <v>0</v>
      </c>
      <c r="CA48" s="209">
        <f t="shared" si="72"/>
        <v>0</v>
      </c>
      <c r="CB48" s="209">
        <f t="shared" si="73"/>
        <v>0</v>
      </c>
      <c r="CC48" s="209">
        <f t="shared" si="74"/>
        <v>0</v>
      </c>
      <c r="CD48" s="209">
        <f t="shared" si="75"/>
        <v>0</v>
      </c>
      <c r="CE48" s="209">
        <f t="shared" si="76"/>
        <v>0</v>
      </c>
      <c r="CF48" s="209">
        <f t="shared" si="77"/>
        <v>0</v>
      </c>
      <c r="CG48" s="209">
        <f t="shared" si="78"/>
        <v>0</v>
      </c>
    </row>
    <row r="49" spans="1:85" s="65" customFormat="1" ht="60" customHeight="1">
      <c r="A49" s="287"/>
      <c r="B49" s="8"/>
      <c r="C49" s="507" t="s">
        <v>151</v>
      </c>
      <c r="D49" s="231"/>
      <c r="E49" s="489" t="s">
        <v>106</v>
      </c>
      <c r="F49" s="489" t="s">
        <v>29</v>
      </c>
      <c r="G49" s="275" t="s">
        <v>76</v>
      </c>
      <c r="H49" s="65">
        <v>1</v>
      </c>
      <c r="I49" s="495" t="s">
        <v>220</v>
      </c>
      <c r="J49" s="288">
        <v>245.90065500000006</v>
      </c>
      <c r="K49" s="120"/>
      <c r="L49" s="100"/>
      <c r="M49" s="195"/>
      <c r="N49" s="100"/>
      <c r="O49" s="195"/>
      <c r="P49" s="100"/>
      <c r="Q49" s="195"/>
      <c r="R49" s="100"/>
      <c r="S49" s="100"/>
      <c r="T49" s="195"/>
      <c r="U49" s="100"/>
      <c r="V49" s="195"/>
      <c r="W49" s="100"/>
      <c r="X49" s="195"/>
      <c r="Y49" s="858"/>
      <c r="Z49" s="479"/>
      <c r="AA49" s="479"/>
      <c r="AB49" s="479"/>
      <c r="AC49" s="712" cm="1">
        <f t="array" ref="AC49">SUM(K49:X49*J49)+SUM(Y49:AB49*1.1*J49)</f>
        <v>0</v>
      </c>
      <c r="AD49" s="65" t="str">
        <f t="shared" si="7"/>
        <v>No</v>
      </c>
      <c r="AE49" s="197" t="str">
        <f t="shared" si="79"/>
        <v>No</v>
      </c>
      <c r="AF49" s="8"/>
      <c r="AG49" s="118">
        <f t="shared" si="105"/>
        <v>1</v>
      </c>
      <c r="AH49" s="119">
        <f t="shared" si="106"/>
        <v>0</v>
      </c>
      <c r="AI49" s="8"/>
      <c r="AJ49" s="304">
        <v>3.85</v>
      </c>
      <c r="AK49" s="303">
        <f t="shared" si="107"/>
        <v>0</v>
      </c>
      <c r="AL49" s="185">
        <f t="shared" si="80"/>
        <v>0</v>
      </c>
      <c r="AM49" s="185">
        <f t="shared" si="81"/>
        <v>0</v>
      </c>
      <c r="AN49" s="185">
        <f t="shared" si="82"/>
        <v>0</v>
      </c>
      <c r="AO49" s="185">
        <f t="shared" si="83"/>
        <v>0</v>
      </c>
      <c r="AP49" s="185">
        <f t="shared" si="84"/>
        <v>0</v>
      </c>
      <c r="AQ49" s="185">
        <f t="shared" si="85"/>
        <v>0</v>
      </c>
      <c r="AR49" s="185">
        <f t="shared" si="86"/>
        <v>0</v>
      </c>
      <c r="AS49" s="185">
        <f t="shared" si="87"/>
        <v>0</v>
      </c>
      <c r="AT49" s="185">
        <f t="shared" si="88"/>
        <v>0</v>
      </c>
      <c r="AU49" s="185">
        <f t="shared" si="89"/>
        <v>0</v>
      </c>
      <c r="AV49" s="185">
        <f t="shared" si="90"/>
        <v>0</v>
      </c>
      <c r="AW49" s="185">
        <f t="shared" si="91"/>
        <v>0</v>
      </c>
      <c r="AX49" s="185">
        <f t="shared" si="92"/>
        <v>0</v>
      </c>
      <c r="AY49" s="185">
        <f t="shared" si="93"/>
        <v>0</v>
      </c>
      <c r="AZ49" s="185">
        <f t="shared" si="11"/>
        <v>0</v>
      </c>
      <c r="BA49" s="185">
        <f t="shared" si="12"/>
        <v>0</v>
      </c>
      <c r="BB49" s="185">
        <f t="shared" si="13"/>
        <v>0</v>
      </c>
      <c r="BC49" s="185">
        <f t="shared" si="14"/>
        <v>0</v>
      </c>
      <c r="BD49" s="317">
        <v>1</v>
      </c>
      <c r="BE49" s="783">
        <f t="shared" si="15"/>
        <v>0</v>
      </c>
      <c r="BF49" s="562">
        <v>6</v>
      </c>
      <c r="BG49" s="223">
        <f t="shared" si="16"/>
        <v>0</v>
      </c>
      <c r="BH49" s="562"/>
      <c r="BI49" s="223">
        <f t="shared" si="17"/>
        <v>0</v>
      </c>
      <c r="BJ49" s="562"/>
      <c r="BK49" s="223">
        <f t="shared" si="18"/>
        <v>0</v>
      </c>
      <c r="BL49" s="592"/>
      <c r="BM49" s="209">
        <f t="shared" si="94"/>
        <v>0</v>
      </c>
      <c r="BN49" s="209">
        <f t="shared" si="95"/>
        <v>0</v>
      </c>
      <c r="BO49" s="209">
        <f t="shared" si="96"/>
        <v>0</v>
      </c>
      <c r="BP49" s="209">
        <f t="shared" si="97"/>
        <v>0</v>
      </c>
      <c r="BQ49" s="209">
        <f t="shared" si="98"/>
        <v>0</v>
      </c>
      <c r="BR49" s="209">
        <f t="shared" si="99"/>
        <v>0</v>
      </c>
      <c r="BS49" s="209">
        <f t="shared" si="100"/>
        <v>0</v>
      </c>
      <c r="BT49" s="209">
        <f t="shared" si="101"/>
        <v>0</v>
      </c>
      <c r="BU49" s="592"/>
      <c r="BV49" s="177">
        <f t="shared" si="102"/>
        <v>0</v>
      </c>
      <c r="BW49" s="177">
        <f t="shared" si="103"/>
        <v>0</v>
      </c>
      <c r="BX49" s="177">
        <f t="shared" si="104"/>
        <v>0</v>
      </c>
      <c r="BY49" s="592"/>
      <c r="BZ49" s="209">
        <f t="shared" si="71"/>
        <v>0</v>
      </c>
      <c r="CA49" s="209">
        <f t="shared" si="72"/>
        <v>0</v>
      </c>
      <c r="CB49" s="209">
        <f t="shared" si="73"/>
        <v>0</v>
      </c>
      <c r="CC49" s="209">
        <f t="shared" si="74"/>
        <v>0</v>
      </c>
      <c r="CD49" s="209">
        <f t="shared" si="75"/>
        <v>0</v>
      </c>
      <c r="CE49" s="209">
        <f t="shared" si="76"/>
        <v>0</v>
      </c>
      <c r="CF49" s="209">
        <f t="shared" si="77"/>
        <v>0</v>
      </c>
      <c r="CG49" s="209">
        <f t="shared" si="78"/>
        <v>0</v>
      </c>
    </row>
    <row r="50" spans="1:85" s="8" customFormat="1" ht="60" customHeight="1">
      <c r="A50" s="287"/>
      <c r="C50" s="507" t="s">
        <v>152</v>
      </c>
      <c r="D50" s="182" t="s">
        <v>233</v>
      </c>
      <c r="E50" s="489" t="s">
        <v>106</v>
      </c>
      <c r="F50" s="489" t="s">
        <v>29</v>
      </c>
      <c r="G50" s="275" t="s">
        <v>76</v>
      </c>
      <c r="H50" s="65">
        <v>1</v>
      </c>
      <c r="I50" s="495" t="s">
        <v>220</v>
      </c>
      <c r="J50" s="288">
        <v>302.64696000000004</v>
      </c>
      <c r="K50" s="100"/>
      <c r="L50" s="100"/>
      <c r="M50" s="100"/>
      <c r="N50" s="100"/>
      <c r="O50" s="100"/>
      <c r="P50" s="100"/>
      <c r="Q50" s="120"/>
      <c r="R50" s="100"/>
      <c r="S50" s="100"/>
      <c r="T50" s="100"/>
      <c r="U50" s="100"/>
      <c r="V50" s="100"/>
      <c r="W50" s="100"/>
      <c r="X50" s="120"/>
      <c r="Y50" s="720"/>
      <c r="Z50" s="100"/>
      <c r="AA50" s="100"/>
      <c r="AB50" s="100"/>
      <c r="AC50" s="712" cm="1">
        <f t="array" ref="AC50">SUM(K50:X50*J50)+SUM(Y50:AB50*1.1*J50)</f>
        <v>0</v>
      </c>
      <c r="AD50" s="65" t="str">
        <f t="shared" si="7"/>
        <v>No</v>
      </c>
      <c r="AE50" s="8" t="str">
        <f t="shared" si="79"/>
        <v>No</v>
      </c>
      <c r="AF50" s="310"/>
      <c r="AG50" s="118">
        <f t="shared" si="105"/>
        <v>1</v>
      </c>
      <c r="AH50" s="119">
        <f t="shared" si="106"/>
        <v>0</v>
      </c>
      <c r="AJ50" s="304">
        <v>3.85</v>
      </c>
      <c r="AK50" s="303">
        <f t="shared" si="107"/>
        <v>0</v>
      </c>
      <c r="AL50" s="185">
        <f t="shared" si="80"/>
        <v>0</v>
      </c>
      <c r="AM50" s="185">
        <f t="shared" si="81"/>
        <v>0</v>
      </c>
      <c r="AN50" s="185">
        <f t="shared" si="82"/>
        <v>0</v>
      </c>
      <c r="AO50" s="185">
        <f t="shared" si="83"/>
        <v>0</v>
      </c>
      <c r="AP50" s="185">
        <f t="shared" si="84"/>
        <v>0</v>
      </c>
      <c r="AQ50" s="185">
        <f t="shared" si="85"/>
        <v>0</v>
      </c>
      <c r="AR50" s="185">
        <f t="shared" si="86"/>
        <v>0</v>
      </c>
      <c r="AS50" s="185">
        <f t="shared" si="87"/>
        <v>0</v>
      </c>
      <c r="AT50" s="185">
        <f t="shared" si="88"/>
        <v>0</v>
      </c>
      <c r="AU50" s="185">
        <f t="shared" si="89"/>
        <v>0</v>
      </c>
      <c r="AV50" s="185">
        <f t="shared" si="90"/>
        <v>0</v>
      </c>
      <c r="AW50" s="185">
        <f t="shared" si="91"/>
        <v>0</v>
      </c>
      <c r="AX50" s="185">
        <f t="shared" si="92"/>
        <v>0</v>
      </c>
      <c r="AY50" s="185">
        <f t="shared" si="93"/>
        <v>0</v>
      </c>
      <c r="AZ50" s="185">
        <f t="shared" si="11"/>
        <v>0</v>
      </c>
      <c r="BA50" s="185">
        <f t="shared" si="12"/>
        <v>0</v>
      </c>
      <c r="BB50" s="185">
        <f t="shared" si="13"/>
        <v>0</v>
      </c>
      <c r="BC50" s="185">
        <f t="shared" si="14"/>
        <v>0</v>
      </c>
      <c r="BD50" s="317">
        <v>1</v>
      </c>
      <c r="BE50" s="783">
        <f t="shared" si="15"/>
        <v>0</v>
      </c>
      <c r="BF50" s="562">
        <v>6</v>
      </c>
      <c r="BG50" s="223">
        <f t="shared" si="16"/>
        <v>0</v>
      </c>
      <c r="BH50" s="562"/>
      <c r="BI50" s="223">
        <f t="shared" si="17"/>
        <v>0</v>
      </c>
      <c r="BJ50" s="562"/>
      <c r="BK50" s="223">
        <f t="shared" si="18"/>
        <v>0</v>
      </c>
      <c r="BL50" s="592"/>
      <c r="BM50" s="209">
        <f t="shared" si="94"/>
        <v>0</v>
      </c>
      <c r="BN50" s="209">
        <f t="shared" si="95"/>
        <v>0</v>
      </c>
      <c r="BO50" s="209">
        <f t="shared" si="96"/>
        <v>0</v>
      </c>
      <c r="BP50" s="209">
        <f t="shared" si="97"/>
        <v>0</v>
      </c>
      <c r="BQ50" s="209">
        <f t="shared" si="98"/>
        <v>0</v>
      </c>
      <c r="BR50" s="209">
        <f t="shared" si="99"/>
        <v>0</v>
      </c>
      <c r="BS50" s="209">
        <f t="shared" si="100"/>
        <v>0</v>
      </c>
      <c r="BT50" s="209">
        <f t="shared" si="101"/>
        <v>0</v>
      </c>
      <c r="BU50" s="592"/>
      <c r="BV50" s="177">
        <f t="shared" si="102"/>
        <v>0</v>
      </c>
      <c r="BW50" s="177">
        <f t="shared" si="103"/>
        <v>0</v>
      </c>
      <c r="BX50" s="177">
        <f t="shared" si="104"/>
        <v>0</v>
      </c>
      <c r="BY50" s="592"/>
      <c r="BZ50" s="209">
        <f t="shared" si="71"/>
        <v>0</v>
      </c>
      <c r="CA50" s="209">
        <f t="shared" si="72"/>
        <v>0</v>
      </c>
      <c r="CB50" s="209">
        <f t="shared" si="73"/>
        <v>0</v>
      </c>
      <c r="CC50" s="209">
        <f t="shared" si="74"/>
        <v>0</v>
      </c>
      <c r="CD50" s="209">
        <f t="shared" si="75"/>
        <v>0</v>
      </c>
      <c r="CE50" s="209">
        <f t="shared" si="76"/>
        <v>0</v>
      </c>
      <c r="CF50" s="209">
        <f t="shared" si="77"/>
        <v>0</v>
      </c>
      <c r="CG50" s="209">
        <f t="shared" si="78"/>
        <v>0</v>
      </c>
    </row>
    <row r="51" spans="1:85" s="8" customFormat="1" ht="60" customHeight="1">
      <c r="A51" s="289"/>
      <c r="C51" s="511" t="s">
        <v>164</v>
      </c>
      <c r="D51" s="290"/>
      <c r="E51" s="488" t="s">
        <v>105</v>
      </c>
      <c r="F51" s="488" t="s">
        <v>103</v>
      </c>
      <c r="G51" s="274" t="s">
        <v>77</v>
      </c>
      <c r="H51" s="201">
        <v>1</v>
      </c>
      <c r="I51" s="494" t="s">
        <v>220</v>
      </c>
      <c r="J51" s="272">
        <v>170.23891500000002</v>
      </c>
      <c r="K51" s="116"/>
      <c r="L51" s="102"/>
      <c r="M51" s="204"/>
      <c r="N51" s="102"/>
      <c r="O51" s="204"/>
      <c r="P51" s="102"/>
      <c r="Q51" s="204"/>
      <c r="R51" s="102"/>
      <c r="S51" s="102"/>
      <c r="T51" s="204"/>
      <c r="U51" s="102"/>
      <c r="V51" s="204"/>
      <c r="W51" s="102"/>
      <c r="X51" s="204"/>
      <c r="Y51" s="859"/>
      <c r="Z51" s="714"/>
      <c r="AA51" s="714"/>
      <c r="AB51" s="714"/>
      <c r="AC51" s="117" cm="1">
        <f t="array" ref="AC51">SUM(K51:X51*J51)+SUM(Y51:AB51*1.1*J51)</f>
        <v>0</v>
      </c>
      <c r="AD51" s="201" t="str">
        <f t="shared" si="7"/>
        <v>No</v>
      </c>
      <c r="AE51" s="119" t="str">
        <f t="shared" si="79"/>
        <v>No</v>
      </c>
      <c r="AG51" s="118">
        <f t="shared" si="105"/>
        <v>1</v>
      </c>
      <c r="AH51" s="119">
        <f t="shared" si="106"/>
        <v>0</v>
      </c>
      <c r="AJ51" s="304">
        <v>1.25</v>
      </c>
      <c r="AK51" s="303">
        <f t="shared" si="107"/>
        <v>0</v>
      </c>
      <c r="AL51" s="185">
        <f t="shared" si="80"/>
        <v>0</v>
      </c>
      <c r="AM51" s="185">
        <f t="shared" si="81"/>
        <v>0</v>
      </c>
      <c r="AN51" s="185">
        <f t="shared" si="82"/>
        <v>0</v>
      </c>
      <c r="AO51" s="185">
        <f t="shared" si="83"/>
        <v>0</v>
      </c>
      <c r="AP51" s="185">
        <f t="shared" si="84"/>
        <v>0</v>
      </c>
      <c r="AQ51" s="185">
        <f t="shared" si="85"/>
        <v>0</v>
      </c>
      <c r="AR51" s="185">
        <f t="shared" si="86"/>
        <v>0</v>
      </c>
      <c r="AS51" s="185">
        <f t="shared" si="87"/>
        <v>0</v>
      </c>
      <c r="AT51" s="185">
        <f t="shared" si="88"/>
        <v>0</v>
      </c>
      <c r="AU51" s="185">
        <f t="shared" si="89"/>
        <v>0</v>
      </c>
      <c r="AV51" s="185">
        <f t="shared" si="90"/>
        <v>0</v>
      </c>
      <c r="AW51" s="185">
        <f t="shared" si="91"/>
        <v>0</v>
      </c>
      <c r="AX51" s="185">
        <f t="shared" si="92"/>
        <v>0</v>
      </c>
      <c r="AY51" s="185">
        <f t="shared" si="93"/>
        <v>0</v>
      </c>
      <c r="AZ51" s="185">
        <f t="shared" si="11"/>
        <v>0</v>
      </c>
      <c r="BA51" s="185">
        <f t="shared" si="12"/>
        <v>0</v>
      </c>
      <c r="BB51" s="185">
        <f t="shared" si="13"/>
        <v>0</v>
      </c>
      <c r="BC51" s="185">
        <f t="shared" si="14"/>
        <v>0</v>
      </c>
      <c r="BD51" s="317">
        <v>1</v>
      </c>
      <c r="BE51" s="783">
        <f t="shared" si="15"/>
        <v>0</v>
      </c>
      <c r="BF51" s="562">
        <v>4</v>
      </c>
      <c r="BG51" s="223">
        <f t="shared" si="16"/>
        <v>0</v>
      </c>
      <c r="BH51" s="562"/>
      <c r="BI51" s="223">
        <f t="shared" si="17"/>
        <v>0</v>
      </c>
      <c r="BJ51" s="562"/>
      <c r="BK51" s="223">
        <f t="shared" si="18"/>
        <v>0</v>
      </c>
      <c r="BL51" s="592"/>
      <c r="BM51" s="209">
        <f t="shared" si="94"/>
        <v>0</v>
      </c>
      <c r="BN51" s="209">
        <f t="shared" si="95"/>
        <v>0</v>
      </c>
      <c r="BO51" s="209">
        <f t="shared" si="96"/>
        <v>0</v>
      </c>
      <c r="BP51" s="209">
        <f t="shared" si="97"/>
        <v>0</v>
      </c>
      <c r="BQ51" s="209">
        <f t="shared" si="98"/>
        <v>0</v>
      </c>
      <c r="BR51" s="209">
        <f t="shared" si="99"/>
        <v>0</v>
      </c>
      <c r="BS51" s="209">
        <f t="shared" si="100"/>
        <v>0</v>
      </c>
      <c r="BT51" s="209">
        <f t="shared" si="101"/>
        <v>0</v>
      </c>
      <c r="BU51" s="592"/>
      <c r="BV51" s="177">
        <f t="shared" si="102"/>
        <v>0</v>
      </c>
      <c r="BW51" s="177">
        <f t="shared" si="103"/>
        <v>0</v>
      </c>
      <c r="BX51" s="177">
        <f t="shared" si="104"/>
        <v>0</v>
      </c>
      <c r="BY51" s="592"/>
      <c r="BZ51" s="209">
        <f t="shared" si="71"/>
        <v>0</v>
      </c>
      <c r="CA51" s="209">
        <f t="shared" si="72"/>
        <v>0</v>
      </c>
      <c r="CB51" s="209">
        <f t="shared" si="73"/>
        <v>0</v>
      </c>
      <c r="CC51" s="209">
        <f t="shared" si="74"/>
        <v>0</v>
      </c>
      <c r="CD51" s="209">
        <f t="shared" si="75"/>
        <v>0</v>
      </c>
      <c r="CE51" s="209">
        <f t="shared" si="76"/>
        <v>0</v>
      </c>
      <c r="CF51" s="209">
        <f t="shared" si="77"/>
        <v>0</v>
      </c>
      <c r="CG51" s="209">
        <f t="shared" si="78"/>
        <v>0</v>
      </c>
    </row>
    <row r="52" spans="1:85" s="8" customFormat="1" ht="60" customHeight="1">
      <c r="A52" s="286"/>
      <c r="C52" s="511" t="s">
        <v>165</v>
      </c>
      <c r="D52" s="229" t="s">
        <v>233</v>
      </c>
      <c r="E52" s="488" t="s">
        <v>105</v>
      </c>
      <c r="F52" s="488" t="s">
        <v>103</v>
      </c>
      <c r="G52" s="274" t="s">
        <v>77</v>
      </c>
      <c r="H52" s="201">
        <v>1</v>
      </c>
      <c r="I52" s="494" t="s">
        <v>220</v>
      </c>
      <c r="J52" s="272">
        <v>233.29036500000007</v>
      </c>
      <c r="K52" s="116"/>
      <c r="L52" s="102"/>
      <c r="M52" s="204"/>
      <c r="N52" s="102"/>
      <c r="O52" s="204"/>
      <c r="P52" s="102"/>
      <c r="Q52" s="204"/>
      <c r="R52" s="102"/>
      <c r="S52" s="102"/>
      <c r="T52" s="204"/>
      <c r="U52" s="102"/>
      <c r="V52" s="204"/>
      <c r="W52" s="102"/>
      <c r="X52" s="204"/>
      <c r="Y52" s="702"/>
      <c r="Z52" s="102"/>
      <c r="AA52" s="102"/>
      <c r="AB52" s="102"/>
      <c r="AC52" s="117" cm="1">
        <f t="array" ref="AC52">SUM(K52:X52*J52)+SUM(Y52:AB52*1.1*J52)</f>
        <v>0</v>
      </c>
      <c r="AD52" s="201" t="str">
        <f t="shared" si="7"/>
        <v>No</v>
      </c>
      <c r="AE52" s="119" t="str">
        <f t="shared" si="79"/>
        <v>No</v>
      </c>
      <c r="AG52" s="118">
        <f t="shared" si="105"/>
        <v>1</v>
      </c>
      <c r="AH52" s="119">
        <f t="shared" si="106"/>
        <v>0</v>
      </c>
      <c r="AJ52" s="304">
        <v>1.25</v>
      </c>
      <c r="AK52" s="303">
        <f t="shared" si="107"/>
        <v>0</v>
      </c>
      <c r="AL52" s="185">
        <f t="shared" si="80"/>
        <v>0</v>
      </c>
      <c r="AM52" s="185">
        <f t="shared" si="81"/>
        <v>0</v>
      </c>
      <c r="AN52" s="185">
        <f t="shared" si="82"/>
        <v>0</v>
      </c>
      <c r="AO52" s="185">
        <f t="shared" si="83"/>
        <v>0</v>
      </c>
      <c r="AP52" s="185">
        <f t="shared" si="84"/>
        <v>0</v>
      </c>
      <c r="AQ52" s="185">
        <f t="shared" si="85"/>
        <v>0</v>
      </c>
      <c r="AR52" s="185">
        <f t="shared" si="86"/>
        <v>0</v>
      </c>
      <c r="AS52" s="185">
        <f t="shared" si="87"/>
        <v>0</v>
      </c>
      <c r="AT52" s="185">
        <f t="shared" si="88"/>
        <v>0</v>
      </c>
      <c r="AU52" s="185">
        <f t="shared" si="89"/>
        <v>0</v>
      </c>
      <c r="AV52" s="185">
        <f t="shared" si="90"/>
        <v>0</v>
      </c>
      <c r="AW52" s="185">
        <f t="shared" si="91"/>
        <v>0</v>
      </c>
      <c r="AX52" s="185">
        <f t="shared" si="92"/>
        <v>0</v>
      </c>
      <c r="AY52" s="185">
        <f t="shared" si="93"/>
        <v>0</v>
      </c>
      <c r="AZ52" s="185">
        <f t="shared" si="11"/>
        <v>0</v>
      </c>
      <c r="BA52" s="185">
        <f t="shared" si="12"/>
        <v>0</v>
      </c>
      <c r="BB52" s="185">
        <f t="shared" si="13"/>
        <v>0</v>
      </c>
      <c r="BC52" s="185">
        <f t="shared" si="14"/>
        <v>0</v>
      </c>
      <c r="BD52" s="317">
        <v>1</v>
      </c>
      <c r="BE52" s="783">
        <f t="shared" si="15"/>
        <v>0</v>
      </c>
      <c r="BF52" s="562">
        <v>4</v>
      </c>
      <c r="BG52" s="223">
        <f t="shared" si="16"/>
        <v>0</v>
      </c>
      <c r="BH52" s="562"/>
      <c r="BI52" s="223">
        <f t="shared" si="17"/>
        <v>0</v>
      </c>
      <c r="BJ52" s="562"/>
      <c r="BK52" s="223">
        <f t="shared" si="18"/>
        <v>0</v>
      </c>
      <c r="BL52" s="592"/>
      <c r="BM52" s="209">
        <f t="shared" si="94"/>
        <v>0</v>
      </c>
      <c r="BN52" s="209">
        <f t="shared" si="95"/>
        <v>0</v>
      </c>
      <c r="BO52" s="209">
        <f t="shared" si="96"/>
        <v>0</v>
      </c>
      <c r="BP52" s="209">
        <f t="shared" si="97"/>
        <v>0</v>
      </c>
      <c r="BQ52" s="209">
        <f t="shared" si="98"/>
        <v>0</v>
      </c>
      <c r="BR52" s="209">
        <f t="shared" si="99"/>
        <v>0</v>
      </c>
      <c r="BS52" s="209">
        <f t="shared" si="100"/>
        <v>0</v>
      </c>
      <c r="BT52" s="209">
        <f t="shared" si="101"/>
        <v>0</v>
      </c>
      <c r="BU52" s="592"/>
      <c r="BV52" s="177">
        <f t="shared" si="102"/>
        <v>0</v>
      </c>
      <c r="BW52" s="177">
        <f t="shared" si="103"/>
        <v>0</v>
      </c>
      <c r="BX52" s="177">
        <f t="shared" si="104"/>
        <v>0</v>
      </c>
      <c r="BY52" s="592"/>
      <c r="BZ52" s="209">
        <f t="shared" si="71"/>
        <v>0</v>
      </c>
      <c r="CA52" s="209">
        <f t="shared" si="72"/>
        <v>0</v>
      </c>
      <c r="CB52" s="209">
        <f t="shared" si="73"/>
        <v>0</v>
      </c>
      <c r="CC52" s="209">
        <f t="shared" si="74"/>
        <v>0</v>
      </c>
      <c r="CD52" s="209">
        <f t="shared" si="75"/>
        <v>0</v>
      </c>
      <c r="CE52" s="209">
        <f t="shared" si="76"/>
        <v>0</v>
      </c>
      <c r="CF52" s="209">
        <f t="shared" si="77"/>
        <v>0</v>
      </c>
      <c r="CG52" s="209">
        <f t="shared" si="78"/>
        <v>0</v>
      </c>
    </row>
    <row r="53" spans="1:85" s="8" customFormat="1" ht="60" customHeight="1">
      <c r="A53" s="287"/>
      <c r="C53" s="509" t="s">
        <v>166</v>
      </c>
      <c r="D53" s="231"/>
      <c r="E53" s="487" t="s">
        <v>228</v>
      </c>
      <c r="F53" s="487" t="s">
        <v>103</v>
      </c>
      <c r="G53" s="276" t="s">
        <v>78</v>
      </c>
      <c r="H53" s="8">
        <v>1</v>
      </c>
      <c r="I53" s="69" t="s">
        <v>220</v>
      </c>
      <c r="J53" s="288">
        <v>189.15435000000002</v>
      </c>
      <c r="K53" s="120"/>
      <c r="L53" s="100"/>
      <c r="M53" s="195"/>
      <c r="N53" s="100"/>
      <c r="O53" s="195"/>
      <c r="P53" s="100"/>
      <c r="Q53" s="195"/>
      <c r="R53" s="100"/>
      <c r="S53" s="100"/>
      <c r="T53" s="195"/>
      <c r="U53" s="100"/>
      <c r="V53" s="195"/>
      <c r="W53" s="100"/>
      <c r="X53" s="195"/>
      <c r="Y53" s="858"/>
      <c r="Z53" s="479"/>
      <c r="AA53" s="479"/>
      <c r="AB53" s="479"/>
      <c r="AC53" s="712" cm="1">
        <f t="array" ref="AC53">SUM(K53:X53*J53)+SUM(Y53:AB53*1.1*J53)</f>
        <v>0</v>
      </c>
      <c r="AD53" s="65" t="str">
        <f t="shared" si="7"/>
        <v>No</v>
      </c>
      <c r="AE53" s="197" t="str">
        <f t="shared" si="79"/>
        <v>No</v>
      </c>
      <c r="AG53" s="118">
        <f t="shared" si="105"/>
        <v>1</v>
      </c>
      <c r="AH53" s="119">
        <f t="shared" si="106"/>
        <v>0</v>
      </c>
      <c r="AJ53" s="304">
        <v>1.3</v>
      </c>
      <c r="AK53" s="303">
        <f t="shared" si="107"/>
        <v>0</v>
      </c>
      <c r="AL53" s="185">
        <f t="shared" si="80"/>
        <v>0</v>
      </c>
      <c r="AM53" s="185">
        <f t="shared" si="81"/>
        <v>0</v>
      </c>
      <c r="AN53" s="185">
        <f t="shared" si="82"/>
        <v>0</v>
      </c>
      <c r="AO53" s="185">
        <f t="shared" si="83"/>
        <v>0</v>
      </c>
      <c r="AP53" s="185">
        <f t="shared" si="84"/>
        <v>0</v>
      </c>
      <c r="AQ53" s="185">
        <f t="shared" si="85"/>
        <v>0</v>
      </c>
      <c r="AR53" s="185">
        <f t="shared" si="86"/>
        <v>0</v>
      </c>
      <c r="AS53" s="185">
        <f t="shared" si="87"/>
        <v>0</v>
      </c>
      <c r="AT53" s="185">
        <f t="shared" si="88"/>
        <v>0</v>
      </c>
      <c r="AU53" s="185">
        <f t="shared" si="89"/>
        <v>0</v>
      </c>
      <c r="AV53" s="185">
        <f t="shared" si="90"/>
        <v>0</v>
      </c>
      <c r="AW53" s="185">
        <f t="shared" si="91"/>
        <v>0</v>
      </c>
      <c r="AX53" s="185">
        <f t="shared" si="92"/>
        <v>0</v>
      </c>
      <c r="AY53" s="185">
        <f t="shared" si="93"/>
        <v>0</v>
      </c>
      <c r="AZ53" s="185">
        <f t="shared" si="11"/>
        <v>0</v>
      </c>
      <c r="BA53" s="185">
        <f t="shared" si="12"/>
        <v>0</v>
      </c>
      <c r="BB53" s="185">
        <f t="shared" si="13"/>
        <v>0</v>
      </c>
      <c r="BC53" s="185">
        <f t="shared" si="14"/>
        <v>0</v>
      </c>
      <c r="BD53" s="317">
        <v>1</v>
      </c>
      <c r="BE53" s="783">
        <f t="shared" si="15"/>
        <v>0</v>
      </c>
      <c r="BF53" s="562">
        <v>4</v>
      </c>
      <c r="BG53" s="223">
        <f t="shared" si="16"/>
        <v>0</v>
      </c>
      <c r="BH53" s="562"/>
      <c r="BI53" s="223">
        <f t="shared" si="17"/>
        <v>0</v>
      </c>
      <c r="BJ53" s="562"/>
      <c r="BK53" s="223">
        <f t="shared" si="18"/>
        <v>0</v>
      </c>
      <c r="BL53" s="592"/>
      <c r="BM53" s="209">
        <f t="shared" si="94"/>
        <v>0</v>
      </c>
      <c r="BN53" s="209">
        <f t="shared" si="95"/>
        <v>0</v>
      </c>
      <c r="BO53" s="209">
        <f t="shared" si="96"/>
        <v>0</v>
      </c>
      <c r="BP53" s="209">
        <f t="shared" si="97"/>
        <v>0</v>
      </c>
      <c r="BQ53" s="209">
        <f t="shared" si="98"/>
        <v>0</v>
      </c>
      <c r="BR53" s="209">
        <f t="shared" si="99"/>
        <v>0</v>
      </c>
      <c r="BS53" s="209">
        <f t="shared" si="100"/>
        <v>0</v>
      </c>
      <c r="BT53" s="209">
        <f t="shared" si="101"/>
        <v>0</v>
      </c>
      <c r="BU53" s="592"/>
      <c r="BV53" s="177">
        <f t="shared" si="102"/>
        <v>0</v>
      </c>
      <c r="BW53" s="177">
        <f t="shared" si="103"/>
        <v>0</v>
      </c>
      <c r="BX53" s="177">
        <f t="shared" si="104"/>
        <v>0</v>
      </c>
      <c r="BY53" s="592"/>
      <c r="BZ53" s="209">
        <f t="shared" si="71"/>
        <v>0</v>
      </c>
      <c r="CA53" s="209">
        <f t="shared" si="72"/>
        <v>0</v>
      </c>
      <c r="CB53" s="209">
        <f t="shared" si="73"/>
        <v>0</v>
      </c>
      <c r="CC53" s="209">
        <f t="shared" si="74"/>
        <v>0</v>
      </c>
      <c r="CD53" s="209">
        <f t="shared" si="75"/>
        <v>0</v>
      </c>
      <c r="CE53" s="209">
        <f t="shared" si="76"/>
        <v>0</v>
      </c>
      <c r="CF53" s="209">
        <f t="shared" si="77"/>
        <v>0</v>
      </c>
      <c r="CG53" s="209">
        <f t="shared" si="78"/>
        <v>0</v>
      </c>
    </row>
    <row r="54" spans="1:85" s="8" customFormat="1" ht="60" customHeight="1">
      <c r="A54" s="287"/>
      <c r="C54" s="509" t="s">
        <v>167</v>
      </c>
      <c r="D54" s="182" t="s">
        <v>233</v>
      </c>
      <c r="E54" s="487" t="s">
        <v>228</v>
      </c>
      <c r="F54" s="487" t="s">
        <v>103</v>
      </c>
      <c r="G54" s="276" t="s">
        <v>78</v>
      </c>
      <c r="H54" s="8">
        <v>1</v>
      </c>
      <c r="I54" s="69" t="s">
        <v>220</v>
      </c>
      <c r="J54" s="288">
        <v>245.90065500000006</v>
      </c>
      <c r="K54" s="120"/>
      <c r="L54" s="100"/>
      <c r="M54" s="195"/>
      <c r="N54" s="100"/>
      <c r="O54" s="195"/>
      <c r="P54" s="100"/>
      <c r="Q54" s="195"/>
      <c r="R54" s="100"/>
      <c r="S54" s="100"/>
      <c r="T54" s="195"/>
      <c r="U54" s="100"/>
      <c r="V54" s="195"/>
      <c r="W54" s="100"/>
      <c r="X54" s="195"/>
      <c r="Y54" s="720"/>
      <c r="Z54" s="100"/>
      <c r="AA54" s="100"/>
      <c r="AB54" s="100"/>
      <c r="AC54" s="712" cm="1">
        <f t="array" ref="AC54">SUM(K54:X54*J54)+SUM(Y54:AB54*1.1*J54)</f>
        <v>0</v>
      </c>
      <c r="AD54" s="65" t="str">
        <f t="shared" si="7"/>
        <v>No</v>
      </c>
      <c r="AE54" s="197" t="str">
        <f t="shared" si="79"/>
        <v>No</v>
      </c>
      <c r="AG54" s="118">
        <f t="shared" si="105"/>
        <v>1</v>
      </c>
      <c r="AH54" s="119">
        <f t="shared" si="106"/>
        <v>0</v>
      </c>
      <c r="AJ54" s="304">
        <v>1.3</v>
      </c>
      <c r="AK54" s="303">
        <f t="shared" si="107"/>
        <v>0</v>
      </c>
      <c r="AL54" s="185">
        <f t="shared" si="80"/>
        <v>0</v>
      </c>
      <c r="AM54" s="185">
        <f t="shared" si="81"/>
        <v>0</v>
      </c>
      <c r="AN54" s="185">
        <f t="shared" si="82"/>
        <v>0</v>
      </c>
      <c r="AO54" s="185">
        <f t="shared" si="83"/>
        <v>0</v>
      </c>
      <c r="AP54" s="185">
        <f t="shared" si="84"/>
        <v>0</v>
      </c>
      <c r="AQ54" s="185">
        <f t="shared" si="85"/>
        <v>0</v>
      </c>
      <c r="AR54" s="185">
        <f t="shared" si="86"/>
        <v>0</v>
      </c>
      <c r="AS54" s="185">
        <f t="shared" si="87"/>
        <v>0</v>
      </c>
      <c r="AT54" s="185">
        <f t="shared" si="88"/>
        <v>0</v>
      </c>
      <c r="AU54" s="185">
        <f t="shared" si="89"/>
        <v>0</v>
      </c>
      <c r="AV54" s="185">
        <f t="shared" si="90"/>
        <v>0</v>
      </c>
      <c r="AW54" s="185">
        <f t="shared" si="91"/>
        <v>0</v>
      </c>
      <c r="AX54" s="185">
        <f t="shared" si="92"/>
        <v>0</v>
      </c>
      <c r="AY54" s="185">
        <f t="shared" si="93"/>
        <v>0</v>
      </c>
      <c r="AZ54" s="185">
        <f t="shared" si="11"/>
        <v>0</v>
      </c>
      <c r="BA54" s="185">
        <f t="shared" si="12"/>
        <v>0</v>
      </c>
      <c r="BB54" s="185">
        <f t="shared" si="13"/>
        <v>0</v>
      </c>
      <c r="BC54" s="185">
        <f t="shared" si="14"/>
        <v>0</v>
      </c>
      <c r="BD54" s="317">
        <v>1</v>
      </c>
      <c r="BE54" s="783">
        <f t="shared" si="15"/>
        <v>0</v>
      </c>
      <c r="BF54" s="562">
        <v>4</v>
      </c>
      <c r="BG54" s="223">
        <f t="shared" si="16"/>
        <v>0</v>
      </c>
      <c r="BH54" s="562"/>
      <c r="BI54" s="223">
        <f t="shared" si="17"/>
        <v>0</v>
      </c>
      <c r="BJ54" s="562"/>
      <c r="BK54" s="223">
        <f t="shared" si="18"/>
        <v>0</v>
      </c>
      <c r="BL54" s="592"/>
      <c r="BM54" s="209">
        <f t="shared" si="94"/>
        <v>0</v>
      </c>
      <c r="BN54" s="209">
        <f t="shared" si="95"/>
        <v>0</v>
      </c>
      <c r="BO54" s="209">
        <f t="shared" si="96"/>
        <v>0</v>
      </c>
      <c r="BP54" s="209">
        <f t="shared" si="97"/>
        <v>0</v>
      </c>
      <c r="BQ54" s="209">
        <f t="shared" si="98"/>
        <v>0</v>
      </c>
      <c r="BR54" s="209">
        <f t="shared" si="99"/>
        <v>0</v>
      </c>
      <c r="BS54" s="209">
        <f t="shared" si="100"/>
        <v>0</v>
      </c>
      <c r="BT54" s="209">
        <f t="shared" si="101"/>
        <v>0</v>
      </c>
      <c r="BU54" s="592"/>
      <c r="BV54" s="177">
        <f t="shared" si="102"/>
        <v>0</v>
      </c>
      <c r="BW54" s="177">
        <f t="shared" si="103"/>
        <v>0</v>
      </c>
      <c r="BX54" s="177">
        <f t="shared" si="104"/>
        <v>0</v>
      </c>
      <c r="BY54" s="592"/>
      <c r="BZ54" s="209">
        <f t="shared" si="71"/>
        <v>0</v>
      </c>
      <c r="CA54" s="209">
        <f t="shared" si="72"/>
        <v>0</v>
      </c>
      <c r="CB54" s="209">
        <f t="shared" si="73"/>
        <v>0</v>
      </c>
      <c r="CC54" s="209">
        <f t="shared" si="74"/>
        <v>0</v>
      </c>
      <c r="CD54" s="209">
        <f t="shared" si="75"/>
        <v>0</v>
      </c>
      <c r="CE54" s="209">
        <f t="shared" si="76"/>
        <v>0</v>
      </c>
      <c r="CF54" s="209">
        <f t="shared" si="77"/>
        <v>0</v>
      </c>
      <c r="CG54" s="209">
        <f t="shared" si="78"/>
        <v>0</v>
      </c>
    </row>
    <row r="55" spans="1:85" s="65" customFormat="1" ht="60" customHeight="1">
      <c r="A55" s="289"/>
      <c r="B55" s="8"/>
      <c r="C55" s="511" t="s">
        <v>168</v>
      </c>
      <c r="D55" s="290"/>
      <c r="E55" s="488" t="s">
        <v>228</v>
      </c>
      <c r="F55" s="488" t="s">
        <v>103</v>
      </c>
      <c r="G55" s="274" t="s">
        <v>79</v>
      </c>
      <c r="H55" s="201">
        <v>1</v>
      </c>
      <c r="I55" s="494" t="s">
        <v>220</v>
      </c>
      <c r="J55" s="272">
        <v>195.45949500000003</v>
      </c>
      <c r="K55" s="116"/>
      <c r="L55" s="102"/>
      <c r="M55" s="204"/>
      <c r="N55" s="102"/>
      <c r="O55" s="204"/>
      <c r="P55" s="102"/>
      <c r="Q55" s="204"/>
      <c r="R55" s="102"/>
      <c r="S55" s="102"/>
      <c r="T55" s="204"/>
      <c r="U55" s="102"/>
      <c r="V55" s="204"/>
      <c r="W55" s="102"/>
      <c r="X55" s="204"/>
      <c r="Y55" s="859"/>
      <c r="Z55" s="714"/>
      <c r="AA55" s="714"/>
      <c r="AB55" s="714"/>
      <c r="AC55" s="117" cm="1">
        <f t="array" ref="AC55">SUM(K55:X55*J55)+SUM(Y55:AB55*1.1*J55)</f>
        <v>0</v>
      </c>
      <c r="AD55" s="201" t="str">
        <f t="shared" si="7"/>
        <v>No</v>
      </c>
      <c r="AE55" s="119" t="str">
        <f t="shared" si="79"/>
        <v>No</v>
      </c>
      <c r="AF55" s="8"/>
      <c r="AG55" s="118">
        <f t="shared" si="105"/>
        <v>1</v>
      </c>
      <c r="AH55" s="119">
        <f t="shared" si="106"/>
        <v>0</v>
      </c>
      <c r="AI55" s="8"/>
      <c r="AJ55" s="304">
        <v>1.75</v>
      </c>
      <c r="AK55" s="303">
        <f t="shared" si="107"/>
        <v>0</v>
      </c>
      <c r="AL55" s="185">
        <f t="shared" si="80"/>
        <v>0</v>
      </c>
      <c r="AM55" s="185">
        <f t="shared" si="81"/>
        <v>0</v>
      </c>
      <c r="AN55" s="185">
        <f t="shared" si="82"/>
        <v>0</v>
      </c>
      <c r="AO55" s="185">
        <f t="shared" si="83"/>
        <v>0</v>
      </c>
      <c r="AP55" s="185">
        <f t="shared" si="84"/>
        <v>0</v>
      </c>
      <c r="AQ55" s="185">
        <f t="shared" si="85"/>
        <v>0</v>
      </c>
      <c r="AR55" s="185">
        <f t="shared" si="86"/>
        <v>0</v>
      </c>
      <c r="AS55" s="185">
        <f t="shared" si="87"/>
        <v>0</v>
      </c>
      <c r="AT55" s="185">
        <f t="shared" si="88"/>
        <v>0</v>
      </c>
      <c r="AU55" s="185">
        <f t="shared" si="89"/>
        <v>0</v>
      </c>
      <c r="AV55" s="185">
        <f t="shared" si="90"/>
        <v>0</v>
      </c>
      <c r="AW55" s="185">
        <f t="shared" si="91"/>
        <v>0</v>
      </c>
      <c r="AX55" s="185">
        <f t="shared" si="92"/>
        <v>0</v>
      </c>
      <c r="AY55" s="185">
        <f t="shared" si="93"/>
        <v>0</v>
      </c>
      <c r="AZ55" s="185">
        <f t="shared" si="11"/>
        <v>0</v>
      </c>
      <c r="BA55" s="185">
        <f t="shared" si="12"/>
        <v>0</v>
      </c>
      <c r="BB55" s="185">
        <f t="shared" si="13"/>
        <v>0</v>
      </c>
      <c r="BC55" s="185">
        <f t="shared" si="14"/>
        <v>0</v>
      </c>
      <c r="BD55" s="317">
        <v>1</v>
      </c>
      <c r="BE55" s="783">
        <f t="shared" si="15"/>
        <v>0</v>
      </c>
      <c r="BF55" s="562">
        <v>5</v>
      </c>
      <c r="BG55" s="223">
        <f t="shared" si="16"/>
        <v>0</v>
      </c>
      <c r="BH55" s="562"/>
      <c r="BI55" s="223">
        <f t="shared" si="17"/>
        <v>0</v>
      </c>
      <c r="BJ55" s="562"/>
      <c r="BK55" s="223">
        <f t="shared" si="18"/>
        <v>0</v>
      </c>
      <c r="BL55" s="592"/>
      <c r="BM55" s="209">
        <f t="shared" si="94"/>
        <v>0</v>
      </c>
      <c r="BN55" s="209">
        <f t="shared" si="95"/>
        <v>0</v>
      </c>
      <c r="BO55" s="209">
        <f t="shared" si="96"/>
        <v>0</v>
      </c>
      <c r="BP55" s="209">
        <f t="shared" si="97"/>
        <v>0</v>
      </c>
      <c r="BQ55" s="209">
        <f t="shared" si="98"/>
        <v>0</v>
      </c>
      <c r="BR55" s="209">
        <f t="shared" si="99"/>
        <v>0</v>
      </c>
      <c r="BS55" s="209">
        <f t="shared" si="100"/>
        <v>0</v>
      </c>
      <c r="BT55" s="209">
        <f t="shared" si="101"/>
        <v>0</v>
      </c>
      <c r="BU55" s="592"/>
      <c r="BV55" s="177">
        <f t="shared" si="102"/>
        <v>0</v>
      </c>
      <c r="BW55" s="177">
        <f t="shared" si="103"/>
        <v>0</v>
      </c>
      <c r="BX55" s="177">
        <f t="shared" si="104"/>
        <v>0</v>
      </c>
      <c r="BY55" s="592"/>
      <c r="BZ55" s="209">
        <f t="shared" si="71"/>
        <v>0</v>
      </c>
      <c r="CA55" s="209">
        <f t="shared" si="72"/>
        <v>0</v>
      </c>
      <c r="CB55" s="209">
        <f t="shared" si="73"/>
        <v>0</v>
      </c>
      <c r="CC55" s="209">
        <f t="shared" si="74"/>
        <v>0</v>
      </c>
      <c r="CD55" s="209">
        <f t="shared" si="75"/>
        <v>0</v>
      </c>
      <c r="CE55" s="209">
        <f t="shared" si="76"/>
        <v>0</v>
      </c>
      <c r="CF55" s="209">
        <f t="shared" si="77"/>
        <v>0</v>
      </c>
      <c r="CG55" s="209">
        <f t="shared" si="78"/>
        <v>0</v>
      </c>
    </row>
    <row r="56" spans="1:85" s="65" customFormat="1" ht="60" customHeight="1">
      <c r="A56" s="286"/>
      <c r="B56" s="8"/>
      <c r="C56" s="511" t="s">
        <v>169</v>
      </c>
      <c r="D56" s="229" t="s">
        <v>233</v>
      </c>
      <c r="E56" s="488" t="s">
        <v>228</v>
      </c>
      <c r="F56" s="488" t="s">
        <v>103</v>
      </c>
      <c r="G56" s="274" t="s">
        <v>79</v>
      </c>
      <c r="H56" s="201">
        <v>1</v>
      </c>
      <c r="I56" s="494" t="s">
        <v>220</v>
      </c>
      <c r="J56" s="272">
        <v>245.90065500000006</v>
      </c>
      <c r="K56" s="116"/>
      <c r="L56" s="102"/>
      <c r="M56" s="204"/>
      <c r="N56" s="102"/>
      <c r="O56" s="204"/>
      <c r="P56" s="102"/>
      <c r="Q56" s="204"/>
      <c r="R56" s="102"/>
      <c r="S56" s="102"/>
      <c r="T56" s="204"/>
      <c r="U56" s="102"/>
      <c r="V56" s="204"/>
      <c r="W56" s="102"/>
      <c r="X56" s="204"/>
      <c r="Y56" s="702"/>
      <c r="Z56" s="102"/>
      <c r="AA56" s="102"/>
      <c r="AB56" s="102"/>
      <c r="AC56" s="117" cm="1">
        <f t="array" ref="AC56">SUM(K56:X56*J56)+SUM(Y56:AB56*1.1*J56)</f>
        <v>0</v>
      </c>
      <c r="AD56" s="201" t="str">
        <f t="shared" si="7"/>
        <v>No</v>
      </c>
      <c r="AE56" s="119" t="str">
        <f t="shared" si="79"/>
        <v>No</v>
      </c>
      <c r="AF56" s="8"/>
      <c r="AG56" s="118">
        <f t="shared" si="105"/>
        <v>1</v>
      </c>
      <c r="AH56" s="119">
        <f t="shared" si="106"/>
        <v>0</v>
      </c>
      <c r="AI56" s="8"/>
      <c r="AJ56" s="304">
        <v>1.75</v>
      </c>
      <c r="AK56" s="303">
        <f t="shared" si="107"/>
        <v>0</v>
      </c>
      <c r="AL56" s="185">
        <f t="shared" si="80"/>
        <v>0</v>
      </c>
      <c r="AM56" s="185">
        <f t="shared" si="81"/>
        <v>0</v>
      </c>
      <c r="AN56" s="185">
        <f t="shared" si="82"/>
        <v>0</v>
      </c>
      <c r="AO56" s="185">
        <f t="shared" si="83"/>
        <v>0</v>
      </c>
      <c r="AP56" s="185">
        <f t="shared" si="84"/>
        <v>0</v>
      </c>
      <c r="AQ56" s="185">
        <f t="shared" si="85"/>
        <v>0</v>
      </c>
      <c r="AR56" s="185">
        <f t="shared" si="86"/>
        <v>0</v>
      </c>
      <c r="AS56" s="185">
        <f t="shared" si="87"/>
        <v>0</v>
      </c>
      <c r="AT56" s="185">
        <f t="shared" si="88"/>
        <v>0</v>
      </c>
      <c r="AU56" s="185">
        <f t="shared" si="89"/>
        <v>0</v>
      </c>
      <c r="AV56" s="185">
        <f t="shared" si="90"/>
        <v>0</v>
      </c>
      <c r="AW56" s="185">
        <f t="shared" si="91"/>
        <v>0</v>
      </c>
      <c r="AX56" s="185">
        <f t="shared" si="92"/>
        <v>0</v>
      </c>
      <c r="AY56" s="185">
        <f t="shared" si="93"/>
        <v>0</v>
      </c>
      <c r="AZ56" s="185">
        <f t="shared" si="11"/>
        <v>0</v>
      </c>
      <c r="BA56" s="185">
        <f t="shared" si="12"/>
        <v>0</v>
      </c>
      <c r="BB56" s="185">
        <f t="shared" si="13"/>
        <v>0</v>
      </c>
      <c r="BC56" s="185">
        <f t="shared" si="14"/>
        <v>0</v>
      </c>
      <c r="BD56" s="317">
        <v>1</v>
      </c>
      <c r="BE56" s="783">
        <f t="shared" si="15"/>
        <v>0</v>
      </c>
      <c r="BF56" s="562">
        <v>5</v>
      </c>
      <c r="BG56" s="223">
        <f t="shared" si="16"/>
        <v>0</v>
      </c>
      <c r="BH56" s="562"/>
      <c r="BI56" s="223">
        <f t="shared" si="17"/>
        <v>0</v>
      </c>
      <c r="BJ56" s="562"/>
      <c r="BK56" s="223">
        <f t="shared" si="18"/>
        <v>0</v>
      </c>
      <c r="BL56" s="592"/>
      <c r="BM56" s="209">
        <f t="shared" si="94"/>
        <v>0</v>
      </c>
      <c r="BN56" s="209">
        <f t="shared" si="95"/>
        <v>0</v>
      </c>
      <c r="BO56" s="209">
        <f t="shared" si="96"/>
        <v>0</v>
      </c>
      <c r="BP56" s="209">
        <f t="shared" si="97"/>
        <v>0</v>
      </c>
      <c r="BQ56" s="209">
        <f t="shared" si="98"/>
        <v>0</v>
      </c>
      <c r="BR56" s="209">
        <f t="shared" si="99"/>
        <v>0</v>
      </c>
      <c r="BS56" s="209">
        <f t="shared" si="100"/>
        <v>0</v>
      </c>
      <c r="BT56" s="209">
        <f t="shared" si="101"/>
        <v>0</v>
      </c>
      <c r="BU56" s="592"/>
      <c r="BV56" s="177">
        <f t="shared" si="102"/>
        <v>0</v>
      </c>
      <c r="BW56" s="177">
        <f t="shared" si="103"/>
        <v>0</v>
      </c>
      <c r="BX56" s="177">
        <f t="shared" si="104"/>
        <v>0</v>
      </c>
      <c r="BY56" s="592"/>
      <c r="BZ56" s="209">
        <f t="shared" si="71"/>
        <v>0</v>
      </c>
      <c r="CA56" s="209">
        <f t="shared" si="72"/>
        <v>0</v>
      </c>
      <c r="CB56" s="209">
        <f t="shared" si="73"/>
        <v>0</v>
      </c>
      <c r="CC56" s="209">
        <f t="shared" si="74"/>
        <v>0</v>
      </c>
      <c r="CD56" s="209">
        <f t="shared" si="75"/>
        <v>0</v>
      </c>
      <c r="CE56" s="209">
        <f t="shared" si="76"/>
        <v>0</v>
      </c>
      <c r="CF56" s="209">
        <f t="shared" si="77"/>
        <v>0</v>
      </c>
      <c r="CG56" s="209">
        <f t="shared" si="78"/>
        <v>0</v>
      </c>
    </row>
    <row r="57" spans="1:85" s="65" customFormat="1" ht="60" customHeight="1">
      <c r="A57" s="287"/>
      <c r="B57" s="8"/>
      <c r="C57" s="507" t="s">
        <v>170</v>
      </c>
      <c r="D57" s="231"/>
      <c r="E57" s="489" t="s">
        <v>228</v>
      </c>
      <c r="F57" s="489" t="s">
        <v>103</v>
      </c>
      <c r="G57" s="275" t="s">
        <v>80</v>
      </c>
      <c r="H57" s="65">
        <v>1</v>
      </c>
      <c r="I57" s="495" t="s">
        <v>220</v>
      </c>
      <c r="J57" s="288">
        <v>233.29036500000007</v>
      </c>
      <c r="K57" s="120"/>
      <c r="L57" s="100"/>
      <c r="M57" s="195"/>
      <c r="N57" s="100"/>
      <c r="O57" s="195"/>
      <c r="P57" s="100"/>
      <c r="Q57" s="195"/>
      <c r="R57" s="100"/>
      <c r="S57" s="100"/>
      <c r="T57" s="195"/>
      <c r="U57" s="100"/>
      <c r="V57" s="195"/>
      <c r="W57" s="100"/>
      <c r="X57" s="195"/>
      <c r="Y57" s="858"/>
      <c r="Z57" s="479"/>
      <c r="AA57" s="479"/>
      <c r="AB57" s="479"/>
      <c r="AC57" s="712" cm="1">
        <f t="array" ref="AC57">SUM(K57:X57*J57)+SUM(Y57:AB57*1.1*J57)</f>
        <v>0</v>
      </c>
      <c r="AD57" s="65" t="str">
        <f t="shared" si="7"/>
        <v>No</v>
      </c>
      <c r="AE57" s="197" t="str">
        <f t="shared" si="79"/>
        <v>No</v>
      </c>
      <c r="AF57" s="8"/>
      <c r="AG57" s="118">
        <f t="shared" si="105"/>
        <v>1</v>
      </c>
      <c r="AH57" s="119">
        <f t="shared" si="106"/>
        <v>0</v>
      </c>
      <c r="AI57" s="8"/>
      <c r="AJ57" s="304">
        <v>1.75</v>
      </c>
      <c r="AK57" s="303">
        <f t="shared" si="107"/>
        <v>0</v>
      </c>
      <c r="AL57" s="185">
        <f t="shared" si="80"/>
        <v>0</v>
      </c>
      <c r="AM57" s="185">
        <f t="shared" si="81"/>
        <v>0</v>
      </c>
      <c r="AN57" s="185">
        <f t="shared" si="82"/>
        <v>0</v>
      </c>
      <c r="AO57" s="185">
        <f t="shared" si="83"/>
        <v>0</v>
      </c>
      <c r="AP57" s="185">
        <f t="shared" si="84"/>
        <v>0</v>
      </c>
      <c r="AQ57" s="185">
        <f t="shared" si="85"/>
        <v>0</v>
      </c>
      <c r="AR57" s="185">
        <f t="shared" si="86"/>
        <v>0</v>
      </c>
      <c r="AS57" s="185">
        <f t="shared" si="87"/>
        <v>0</v>
      </c>
      <c r="AT57" s="185">
        <f t="shared" si="88"/>
        <v>0</v>
      </c>
      <c r="AU57" s="185">
        <f t="shared" si="89"/>
        <v>0</v>
      </c>
      <c r="AV57" s="185">
        <f t="shared" si="90"/>
        <v>0</v>
      </c>
      <c r="AW57" s="185">
        <f t="shared" si="91"/>
        <v>0</v>
      </c>
      <c r="AX57" s="185">
        <f t="shared" si="92"/>
        <v>0</v>
      </c>
      <c r="AY57" s="185">
        <f t="shared" si="93"/>
        <v>0</v>
      </c>
      <c r="AZ57" s="185">
        <f t="shared" si="11"/>
        <v>0</v>
      </c>
      <c r="BA57" s="185">
        <f t="shared" si="12"/>
        <v>0</v>
      </c>
      <c r="BB57" s="185">
        <f t="shared" si="13"/>
        <v>0</v>
      </c>
      <c r="BC57" s="185">
        <f t="shared" si="14"/>
        <v>0</v>
      </c>
      <c r="BD57" s="317">
        <v>1</v>
      </c>
      <c r="BE57" s="783">
        <f t="shared" si="15"/>
        <v>0</v>
      </c>
      <c r="BF57" s="562">
        <v>5</v>
      </c>
      <c r="BG57" s="223">
        <f t="shared" si="16"/>
        <v>0</v>
      </c>
      <c r="BH57" s="562"/>
      <c r="BI57" s="223">
        <f t="shared" si="17"/>
        <v>0</v>
      </c>
      <c r="BJ57" s="562"/>
      <c r="BK57" s="223">
        <f t="shared" si="18"/>
        <v>0</v>
      </c>
      <c r="BL57" s="592"/>
      <c r="BM57" s="209">
        <f t="shared" si="94"/>
        <v>0</v>
      </c>
      <c r="BN57" s="209">
        <f t="shared" si="95"/>
        <v>0</v>
      </c>
      <c r="BO57" s="209">
        <f t="shared" si="96"/>
        <v>0</v>
      </c>
      <c r="BP57" s="209">
        <f t="shared" si="97"/>
        <v>0</v>
      </c>
      <c r="BQ57" s="209">
        <f t="shared" si="98"/>
        <v>0</v>
      </c>
      <c r="BR57" s="209">
        <f t="shared" si="99"/>
        <v>0</v>
      </c>
      <c r="BS57" s="209">
        <f t="shared" si="100"/>
        <v>0</v>
      </c>
      <c r="BT57" s="209">
        <f t="shared" si="101"/>
        <v>0</v>
      </c>
      <c r="BU57" s="592"/>
      <c r="BV57" s="177">
        <f t="shared" si="102"/>
        <v>0</v>
      </c>
      <c r="BW57" s="177">
        <f t="shared" si="103"/>
        <v>0</v>
      </c>
      <c r="BX57" s="177">
        <f t="shared" si="104"/>
        <v>0</v>
      </c>
      <c r="BY57" s="592"/>
      <c r="BZ57" s="209">
        <f t="shared" si="71"/>
        <v>0</v>
      </c>
      <c r="CA57" s="209">
        <f t="shared" si="72"/>
        <v>0</v>
      </c>
      <c r="CB57" s="209">
        <f t="shared" si="73"/>
        <v>0</v>
      </c>
      <c r="CC57" s="209">
        <f t="shared" si="74"/>
        <v>0</v>
      </c>
      <c r="CD57" s="209">
        <f t="shared" si="75"/>
        <v>0</v>
      </c>
      <c r="CE57" s="209">
        <f t="shared" si="76"/>
        <v>0</v>
      </c>
      <c r="CF57" s="209">
        <f t="shared" si="77"/>
        <v>0</v>
      </c>
      <c r="CG57" s="209">
        <f t="shared" si="78"/>
        <v>0</v>
      </c>
    </row>
    <row r="58" spans="1:85" s="65" customFormat="1" ht="60" customHeight="1">
      <c r="A58" s="287"/>
      <c r="B58" s="8"/>
      <c r="C58" s="507" t="s">
        <v>171</v>
      </c>
      <c r="D58" s="182" t="s">
        <v>233</v>
      </c>
      <c r="E58" s="489" t="s">
        <v>228</v>
      </c>
      <c r="F58" s="489" t="s">
        <v>103</v>
      </c>
      <c r="G58" s="275" t="s">
        <v>80</v>
      </c>
      <c r="H58" s="65">
        <v>1</v>
      </c>
      <c r="I58" s="495" t="s">
        <v>220</v>
      </c>
      <c r="J58" s="288">
        <v>296.34181500000005</v>
      </c>
      <c r="K58" s="120"/>
      <c r="L58" s="100"/>
      <c r="M58" s="195"/>
      <c r="N58" s="100"/>
      <c r="O58" s="195"/>
      <c r="P58" s="100"/>
      <c r="Q58" s="195"/>
      <c r="R58" s="100"/>
      <c r="S58" s="100"/>
      <c r="T58" s="195"/>
      <c r="U58" s="100"/>
      <c r="V58" s="195"/>
      <c r="W58" s="100"/>
      <c r="X58" s="195"/>
      <c r="Y58" s="720"/>
      <c r="Z58" s="100"/>
      <c r="AA58" s="100"/>
      <c r="AB58" s="100"/>
      <c r="AC58" s="712" cm="1">
        <f t="array" ref="AC58">SUM(K58:X58*J58)+SUM(Y58:AB58*1.1*J58)</f>
        <v>0</v>
      </c>
      <c r="AD58" s="65" t="str">
        <f t="shared" si="7"/>
        <v>No</v>
      </c>
      <c r="AE58" s="197" t="str">
        <f t="shared" si="79"/>
        <v>No</v>
      </c>
      <c r="AF58" s="8"/>
      <c r="AG58" s="118">
        <f t="shared" si="105"/>
        <v>1</v>
      </c>
      <c r="AH58" s="119">
        <f t="shared" si="106"/>
        <v>0</v>
      </c>
      <c r="AI58" s="8"/>
      <c r="AJ58" s="304">
        <v>1.75</v>
      </c>
      <c r="AK58" s="303">
        <f t="shared" si="107"/>
        <v>0</v>
      </c>
      <c r="AL58" s="185">
        <f t="shared" si="80"/>
        <v>0</v>
      </c>
      <c r="AM58" s="185">
        <f t="shared" si="81"/>
        <v>0</v>
      </c>
      <c r="AN58" s="185">
        <f t="shared" si="82"/>
        <v>0</v>
      </c>
      <c r="AO58" s="185">
        <f t="shared" si="83"/>
        <v>0</v>
      </c>
      <c r="AP58" s="185">
        <f t="shared" si="84"/>
        <v>0</v>
      </c>
      <c r="AQ58" s="185">
        <f t="shared" si="85"/>
        <v>0</v>
      </c>
      <c r="AR58" s="185">
        <f t="shared" si="86"/>
        <v>0</v>
      </c>
      <c r="AS58" s="185">
        <f t="shared" si="87"/>
        <v>0</v>
      </c>
      <c r="AT58" s="185">
        <f t="shared" si="88"/>
        <v>0</v>
      </c>
      <c r="AU58" s="185">
        <f t="shared" si="89"/>
        <v>0</v>
      </c>
      <c r="AV58" s="185">
        <f t="shared" si="90"/>
        <v>0</v>
      </c>
      <c r="AW58" s="185">
        <f t="shared" si="91"/>
        <v>0</v>
      </c>
      <c r="AX58" s="185">
        <f t="shared" si="92"/>
        <v>0</v>
      </c>
      <c r="AY58" s="185">
        <f t="shared" si="93"/>
        <v>0</v>
      </c>
      <c r="AZ58" s="185">
        <f t="shared" si="11"/>
        <v>0</v>
      </c>
      <c r="BA58" s="185">
        <f t="shared" si="12"/>
        <v>0</v>
      </c>
      <c r="BB58" s="185">
        <f t="shared" si="13"/>
        <v>0</v>
      </c>
      <c r="BC58" s="185">
        <f t="shared" si="14"/>
        <v>0</v>
      </c>
      <c r="BD58" s="317">
        <v>1</v>
      </c>
      <c r="BE58" s="783">
        <f t="shared" si="15"/>
        <v>0</v>
      </c>
      <c r="BF58" s="562">
        <v>5</v>
      </c>
      <c r="BG58" s="223">
        <f t="shared" si="16"/>
        <v>0</v>
      </c>
      <c r="BH58" s="562"/>
      <c r="BI58" s="223">
        <f t="shared" si="17"/>
        <v>0</v>
      </c>
      <c r="BJ58" s="562"/>
      <c r="BK58" s="223">
        <f t="shared" si="18"/>
        <v>0</v>
      </c>
      <c r="BL58" s="592"/>
      <c r="BM58" s="209">
        <f t="shared" si="94"/>
        <v>0</v>
      </c>
      <c r="BN58" s="209">
        <f t="shared" si="95"/>
        <v>0</v>
      </c>
      <c r="BO58" s="209">
        <f t="shared" si="96"/>
        <v>0</v>
      </c>
      <c r="BP58" s="209">
        <f t="shared" si="97"/>
        <v>0</v>
      </c>
      <c r="BQ58" s="209">
        <f t="shared" si="98"/>
        <v>0</v>
      </c>
      <c r="BR58" s="209">
        <f t="shared" si="99"/>
        <v>0</v>
      </c>
      <c r="BS58" s="209">
        <f t="shared" si="100"/>
        <v>0</v>
      </c>
      <c r="BT58" s="209">
        <f t="shared" si="101"/>
        <v>0</v>
      </c>
      <c r="BU58" s="592"/>
      <c r="BV58" s="177">
        <f t="shared" si="102"/>
        <v>0</v>
      </c>
      <c r="BW58" s="177">
        <f t="shared" si="103"/>
        <v>0</v>
      </c>
      <c r="BX58" s="177">
        <f t="shared" si="104"/>
        <v>0</v>
      </c>
      <c r="BY58" s="592"/>
      <c r="BZ58" s="209">
        <f t="shared" si="71"/>
        <v>0</v>
      </c>
      <c r="CA58" s="209">
        <f t="shared" si="72"/>
        <v>0</v>
      </c>
      <c r="CB58" s="209">
        <f t="shared" si="73"/>
        <v>0</v>
      </c>
      <c r="CC58" s="209">
        <f t="shared" si="74"/>
        <v>0</v>
      </c>
      <c r="CD58" s="209">
        <f t="shared" si="75"/>
        <v>0</v>
      </c>
      <c r="CE58" s="209">
        <f t="shared" si="76"/>
        <v>0</v>
      </c>
      <c r="CF58" s="209">
        <f t="shared" si="77"/>
        <v>0</v>
      </c>
      <c r="CG58" s="209">
        <f t="shared" si="78"/>
        <v>0</v>
      </c>
    </row>
    <row r="59" spans="1:85" s="8" customFormat="1" ht="60" customHeight="1">
      <c r="A59" s="289"/>
      <c r="C59" s="511" t="s">
        <v>172</v>
      </c>
      <c r="D59" s="290"/>
      <c r="E59" s="488" t="s">
        <v>106</v>
      </c>
      <c r="F59" s="488" t="s">
        <v>103</v>
      </c>
      <c r="G59" s="274" t="s">
        <v>81</v>
      </c>
      <c r="H59" s="201">
        <v>1</v>
      </c>
      <c r="I59" s="494" t="s">
        <v>220</v>
      </c>
      <c r="J59" s="272">
        <v>245.90065500000006</v>
      </c>
      <c r="K59" s="116"/>
      <c r="L59" s="102"/>
      <c r="M59" s="204"/>
      <c r="N59" s="102"/>
      <c r="O59" s="204"/>
      <c r="P59" s="102"/>
      <c r="Q59" s="204"/>
      <c r="R59" s="102"/>
      <c r="S59" s="102"/>
      <c r="T59" s="204"/>
      <c r="U59" s="102"/>
      <c r="V59" s="204"/>
      <c r="W59" s="102"/>
      <c r="X59" s="204"/>
      <c r="Y59" s="859"/>
      <c r="Z59" s="714"/>
      <c r="AA59" s="714"/>
      <c r="AB59" s="714"/>
      <c r="AC59" s="117" cm="1">
        <f t="array" ref="AC59">SUM(K59:X59*J59)+SUM(Y59:AB59*1.1*J59)</f>
        <v>0</v>
      </c>
      <c r="AD59" s="201" t="str">
        <f t="shared" si="7"/>
        <v>No</v>
      </c>
      <c r="AE59" s="119" t="str">
        <f t="shared" si="79"/>
        <v>No</v>
      </c>
      <c r="AG59" s="118">
        <f t="shared" si="105"/>
        <v>1</v>
      </c>
      <c r="AH59" s="119">
        <f t="shared" si="106"/>
        <v>0</v>
      </c>
      <c r="AJ59" s="304">
        <v>1.8</v>
      </c>
      <c r="AK59" s="303">
        <f t="shared" si="107"/>
        <v>0</v>
      </c>
      <c r="AL59" s="185">
        <f t="shared" si="80"/>
        <v>0</v>
      </c>
      <c r="AM59" s="185">
        <f t="shared" si="81"/>
        <v>0</v>
      </c>
      <c r="AN59" s="185">
        <f t="shared" si="82"/>
        <v>0</v>
      </c>
      <c r="AO59" s="185">
        <f t="shared" si="83"/>
        <v>0</v>
      </c>
      <c r="AP59" s="185">
        <f t="shared" si="84"/>
        <v>0</v>
      </c>
      <c r="AQ59" s="185">
        <f t="shared" si="85"/>
        <v>0</v>
      </c>
      <c r="AR59" s="185">
        <f t="shared" si="86"/>
        <v>0</v>
      </c>
      <c r="AS59" s="185">
        <f t="shared" si="87"/>
        <v>0</v>
      </c>
      <c r="AT59" s="185">
        <f t="shared" si="88"/>
        <v>0</v>
      </c>
      <c r="AU59" s="185">
        <f t="shared" si="89"/>
        <v>0</v>
      </c>
      <c r="AV59" s="185">
        <f t="shared" si="90"/>
        <v>0</v>
      </c>
      <c r="AW59" s="185">
        <f t="shared" si="91"/>
        <v>0</v>
      </c>
      <c r="AX59" s="185">
        <f t="shared" si="92"/>
        <v>0</v>
      </c>
      <c r="AY59" s="185">
        <f t="shared" si="93"/>
        <v>0</v>
      </c>
      <c r="AZ59" s="185">
        <f t="shared" si="11"/>
        <v>0</v>
      </c>
      <c r="BA59" s="185">
        <f t="shared" si="12"/>
        <v>0</v>
      </c>
      <c r="BB59" s="185">
        <f t="shared" si="13"/>
        <v>0</v>
      </c>
      <c r="BC59" s="185">
        <f t="shared" si="14"/>
        <v>0</v>
      </c>
      <c r="BD59" s="317">
        <v>1</v>
      </c>
      <c r="BE59" s="783">
        <f t="shared" si="15"/>
        <v>0</v>
      </c>
      <c r="BF59" s="562">
        <v>5</v>
      </c>
      <c r="BG59" s="223">
        <f t="shared" si="16"/>
        <v>0</v>
      </c>
      <c r="BH59" s="562"/>
      <c r="BI59" s="223">
        <f t="shared" si="17"/>
        <v>0</v>
      </c>
      <c r="BJ59" s="562"/>
      <c r="BK59" s="223">
        <f t="shared" si="18"/>
        <v>0</v>
      </c>
      <c r="BL59" s="592"/>
      <c r="BM59" s="209">
        <f t="shared" si="94"/>
        <v>0</v>
      </c>
      <c r="BN59" s="209">
        <f t="shared" si="95"/>
        <v>0</v>
      </c>
      <c r="BO59" s="209">
        <f t="shared" si="96"/>
        <v>0</v>
      </c>
      <c r="BP59" s="209">
        <f t="shared" si="97"/>
        <v>0</v>
      </c>
      <c r="BQ59" s="209">
        <f t="shared" si="98"/>
        <v>0</v>
      </c>
      <c r="BR59" s="209">
        <f t="shared" si="99"/>
        <v>0</v>
      </c>
      <c r="BS59" s="209">
        <f t="shared" si="100"/>
        <v>0</v>
      </c>
      <c r="BT59" s="209">
        <f t="shared" si="101"/>
        <v>0</v>
      </c>
      <c r="BU59" s="592"/>
      <c r="BV59" s="177">
        <f t="shared" si="102"/>
        <v>0</v>
      </c>
      <c r="BW59" s="177">
        <f t="shared" si="103"/>
        <v>0</v>
      </c>
      <c r="BX59" s="177">
        <f t="shared" si="104"/>
        <v>0</v>
      </c>
      <c r="BY59" s="592"/>
      <c r="BZ59" s="209">
        <f t="shared" si="71"/>
        <v>0</v>
      </c>
      <c r="CA59" s="209">
        <f t="shared" si="72"/>
        <v>0</v>
      </c>
      <c r="CB59" s="209">
        <f t="shared" si="73"/>
        <v>0</v>
      </c>
      <c r="CC59" s="209">
        <f t="shared" si="74"/>
        <v>0</v>
      </c>
      <c r="CD59" s="209">
        <f t="shared" si="75"/>
        <v>0</v>
      </c>
      <c r="CE59" s="209">
        <f t="shared" si="76"/>
        <v>0</v>
      </c>
      <c r="CF59" s="209">
        <f t="shared" si="77"/>
        <v>0</v>
      </c>
      <c r="CG59" s="209">
        <f t="shared" si="78"/>
        <v>0</v>
      </c>
    </row>
    <row r="60" spans="1:85" s="8" customFormat="1" ht="60" customHeight="1">
      <c r="A60" s="286"/>
      <c r="C60" s="511" t="s">
        <v>174</v>
      </c>
      <c r="D60" s="229" t="s">
        <v>233</v>
      </c>
      <c r="E60" s="488" t="s">
        <v>106</v>
      </c>
      <c r="F60" s="488" t="s">
        <v>103</v>
      </c>
      <c r="G60" s="274" t="s">
        <v>81</v>
      </c>
      <c r="H60" s="201">
        <v>1</v>
      </c>
      <c r="I60" s="494" t="s">
        <v>220</v>
      </c>
      <c r="J60" s="272">
        <v>296.34181500000005</v>
      </c>
      <c r="K60" s="116"/>
      <c r="L60" s="102"/>
      <c r="M60" s="204"/>
      <c r="N60" s="102"/>
      <c r="O60" s="204"/>
      <c r="P60" s="102"/>
      <c r="Q60" s="204"/>
      <c r="R60" s="102"/>
      <c r="S60" s="102"/>
      <c r="T60" s="204"/>
      <c r="U60" s="102"/>
      <c r="V60" s="204"/>
      <c r="W60" s="102"/>
      <c r="X60" s="204"/>
      <c r="Y60" s="702"/>
      <c r="Z60" s="102"/>
      <c r="AA60" s="102"/>
      <c r="AB60" s="102"/>
      <c r="AC60" s="117" cm="1">
        <f t="array" ref="AC60">SUM(K60:X60*J60)+SUM(Y60:AB60*1.1*J60)</f>
        <v>0</v>
      </c>
      <c r="AD60" s="201" t="str">
        <f t="shared" si="7"/>
        <v>No</v>
      </c>
      <c r="AE60" s="119" t="str">
        <f t="shared" si="79"/>
        <v>No</v>
      </c>
      <c r="AG60" s="118">
        <f t="shared" si="105"/>
        <v>1</v>
      </c>
      <c r="AH60" s="119">
        <f t="shared" si="106"/>
        <v>0</v>
      </c>
      <c r="AJ60" s="304">
        <v>1.8</v>
      </c>
      <c r="AK60" s="303">
        <f t="shared" si="107"/>
        <v>0</v>
      </c>
      <c r="AL60" s="185">
        <f t="shared" si="80"/>
        <v>0</v>
      </c>
      <c r="AM60" s="185">
        <f t="shared" si="81"/>
        <v>0</v>
      </c>
      <c r="AN60" s="185">
        <f t="shared" si="82"/>
        <v>0</v>
      </c>
      <c r="AO60" s="185">
        <f t="shared" si="83"/>
        <v>0</v>
      </c>
      <c r="AP60" s="185">
        <f t="shared" si="84"/>
        <v>0</v>
      </c>
      <c r="AQ60" s="185">
        <f t="shared" si="85"/>
        <v>0</v>
      </c>
      <c r="AR60" s="185">
        <f t="shared" si="86"/>
        <v>0</v>
      </c>
      <c r="AS60" s="185">
        <f t="shared" si="87"/>
        <v>0</v>
      </c>
      <c r="AT60" s="185">
        <f t="shared" si="88"/>
        <v>0</v>
      </c>
      <c r="AU60" s="185">
        <f t="shared" si="89"/>
        <v>0</v>
      </c>
      <c r="AV60" s="185">
        <f t="shared" si="90"/>
        <v>0</v>
      </c>
      <c r="AW60" s="185">
        <f t="shared" si="91"/>
        <v>0</v>
      </c>
      <c r="AX60" s="185">
        <f t="shared" si="92"/>
        <v>0</v>
      </c>
      <c r="AY60" s="185">
        <f t="shared" si="93"/>
        <v>0</v>
      </c>
      <c r="AZ60" s="185">
        <f t="shared" si="11"/>
        <v>0</v>
      </c>
      <c r="BA60" s="185">
        <f t="shared" si="12"/>
        <v>0</v>
      </c>
      <c r="BB60" s="185">
        <f t="shared" si="13"/>
        <v>0</v>
      </c>
      <c r="BC60" s="185">
        <f t="shared" si="14"/>
        <v>0</v>
      </c>
      <c r="BD60" s="317">
        <v>1</v>
      </c>
      <c r="BE60" s="783">
        <f t="shared" si="15"/>
        <v>0</v>
      </c>
      <c r="BF60" s="562">
        <v>5</v>
      </c>
      <c r="BG60" s="223">
        <f t="shared" si="16"/>
        <v>0</v>
      </c>
      <c r="BH60" s="562"/>
      <c r="BI60" s="223">
        <f t="shared" si="17"/>
        <v>0</v>
      </c>
      <c r="BJ60" s="562"/>
      <c r="BK60" s="223">
        <f t="shared" si="18"/>
        <v>0</v>
      </c>
      <c r="BL60" s="592"/>
      <c r="BM60" s="209">
        <f t="shared" si="94"/>
        <v>0</v>
      </c>
      <c r="BN60" s="209">
        <f t="shared" si="95"/>
        <v>0</v>
      </c>
      <c r="BO60" s="209">
        <f t="shared" si="96"/>
        <v>0</v>
      </c>
      <c r="BP60" s="209">
        <f t="shared" si="97"/>
        <v>0</v>
      </c>
      <c r="BQ60" s="209">
        <f t="shared" si="98"/>
        <v>0</v>
      </c>
      <c r="BR60" s="209">
        <f t="shared" si="99"/>
        <v>0</v>
      </c>
      <c r="BS60" s="209">
        <f t="shared" si="100"/>
        <v>0</v>
      </c>
      <c r="BT60" s="209">
        <f t="shared" si="101"/>
        <v>0</v>
      </c>
      <c r="BU60" s="592"/>
      <c r="BV60" s="177">
        <f t="shared" si="102"/>
        <v>0</v>
      </c>
      <c r="BW60" s="177">
        <f t="shared" si="103"/>
        <v>0</v>
      </c>
      <c r="BX60" s="177">
        <f t="shared" si="104"/>
        <v>0</v>
      </c>
      <c r="BY60" s="592"/>
      <c r="BZ60" s="209">
        <f t="shared" si="71"/>
        <v>0</v>
      </c>
      <c r="CA60" s="209">
        <f t="shared" si="72"/>
        <v>0</v>
      </c>
      <c r="CB60" s="209">
        <f t="shared" si="73"/>
        <v>0</v>
      </c>
      <c r="CC60" s="209">
        <f t="shared" si="74"/>
        <v>0</v>
      </c>
      <c r="CD60" s="209">
        <f t="shared" si="75"/>
        <v>0</v>
      </c>
      <c r="CE60" s="209">
        <f t="shared" si="76"/>
        <v>0</v>
      </c>
      <c r="CF60" s="209">
        <f t="shared" si="77"/>
        <v>0</v>
      </c>
      <c r="CG60" s="209">
        <f t="shared" si="78"/>
        <v>0</v>
      </c>
    </row>
    <row r="61" spans="1:85" s="65" customFormat="1" ht="60" customHeight="1">
      <c r="A61" s="287"/>
      <c r="B61" s="8"/>
      <c r="C61" s="507" t="s">
        <v>173</v>
      </c>
      <c r="D61" s="231"/>
      <c r="E61" s="489" t="s">
        <v>105</v>
      </c>
      <c r="F61" s="489" t="s">
        <v>29</v>
      </c>
      <c r="G61" s="275" t="s">
        <v>82</v>
      </c>
      <c r="H61" s="65">
        <v>1</v>
      </c>
      <c r="I61" s="495" t="s">
        <v>220</v>
      </c>
      <c r="J61" s="288">
        <v>296.34181500000005</v>
      </c>
      <c r="K61" s="120"/>
      <c r="L61" s="100"/>
      <c r="M61" s="195"/>
      <c r="N61" s="100"/>
      <c r="O61" s="195"/>
      <c r="P61" s="100"/>
      <c r="Q61" s="195"/>
      <c r="R61" s="100"/>
      <c r="S61" s="100"/>
      <c r="T61" s="195"/>
      <c r="U61" s="100"/>
      <c r="V61" s="195"/>
      <c r="W61" s="100"/>
      <c r="X61" s="195"/>
      <c r="Y61" s="858"/>
      <c r="Z61" s="479"/>
      <c r="AA61" s="479"/>
      <c r="AB61" s="479"/>
      <c r="AC61" s="712" cm="1">
        <f t="array" ref="AC61">SUM(K61:X61*J61)+SUM(Y61:AB61*1.1*J61)</f>
        <v>0</v>
      </c>
      <c r="AD61" s="65" t="str">
        <f t="shared" si="7"/>
        <v>No</v>
      </c>
      <c r="AE61" s="197" t="str">
        <f t="shared" si="79"/>
        <v>No</v>
      </c>
      <c r="AF61" s="8"/>
      <c r="AG61" s="118">
        <f t="shared" si="105"/>
        <v>1</v>
      </c>
      <c r="AH61" s="119">
        <f t="shared" si="106"/>
        <v>0</v>
      </c>
      <c r="AI61" s="8"/>
      <c r="AJ61" s="304">
        <v>3.45</v>
      </c>
      <c r="AK61" s="303">
        <f t="shared" si="107"/>
        <v>0</v>
      </c>
      <c r="AL61" s="185">
        <f t="shared" si="80"/>
        <v>0</v>
      </c>
      <c r="AM61" s="185">
        <f t="shared" si="81"/>
        <v>0</v>
      </c>
      <c r="AN61" s="185">
        <f t="shared" si="82"/>
        <v>0</v>
      </c>
      <c r="AO61" s="185">
        <f t="shared" si="83"/>
        <v>0</v>
      </c>
      <c r="AP61" s="185">
        <f t="shared" si="84"/>
        <v>0</v>
      </c>
      <c r="AQ61" s="185">
        <f t="shared" si="85"/>
        <v>0</v>
      </c>
      <c r="AR61" s="185">
        <f t="shared" si="86"/>
        <v>0</v>
      </c>
      <c r="AS61" s="185">
        <f t="shared" si="87"/>
        <v>0</v>
      </c>
      <c r="AT61" s="185">
        <f t="shared" si="88"/>
        <v>0</v>
      </c>
      <c r="AU61" s="185">
        <f t="shared" si="89"/>
        <v>0</v>
      </c>
      <c r="AV61" s="185">
        <f t="shared" si="90"/>
        <v>0</v>
      </c>
      <c r="AW61" s="185">
        <f t="shared" si="91"/>
        <v>0</v>
      </c>
      <c r="AX61" s="185">
        <f t="shared" si="92"/>
        <v>0</v>
      </c>
      <c r="AY61" s="185">
        <f t="shared" si="93"/>
        <v>0</v>
      </c>
      <c r="AZ61" s="185">
        <f t="shared" si="11"/>
        <v>0</v>
      </c>
      <c r="BA61" s="185">
        <f t="shared" si="12"/>
        <v>0</v>
      </c>
      <c r="BB61" s="185">
        <f t="shared" si="13"/>
        <v>0</v>
      </c>
      <c r="BC61" s="185">
        <f t="shared" si="14"/>
        <v>0</v>
      </c>
      <c r="BD61" s="317">
        <v>1</v>
      </c>
      <c r="BE61" s="783">
        <f t="shared" si="15"/>
        <v>0</v>
      </c>
      <c r="BF61" s="562">
        <v>6</v>
      </c>
      <c r="BG61" s="223">
        <f t="shared" si="16"/>
        <v>0</v>
      </c>
      <c r="BH61" s="562"/>
      <c r="BI61" s="223">
        <f t="shared" si="17"/>
        <v>0</v>
      </c>
      <c r="BJ61" s="562"/>
      <c r="BK61" s="223">
        <f t="shared" si="18"/>
        <v>0</v>
      </c>
      <c r="BL61" s="592"/>
      <c r="BM61" s="209">
        <f t="shared" si="94"/>
        <v>0</v>
      </c>
      <c r="BN61" s="209">
        <f t="shared" si="95"/>
        <v>0</v>
      </c>
      <c r="BO61" s="209">
        <f t="shared" si="96"/>
        <v>0</v>
      </c>
      <c r="BP61" s="209">
        <f t="shared" si="97"/>
        <v>0</v>
      </c>
      <c r="BQ61" s="209">
        <f t="shared" si="98"/>
        <v>0</v>
      </c>
      <c r="BR61" s="209">
        <f t="shared" si="99"/>
        <v>0</v>
      </c>
      <c r="BS61" s="209">
        <f t="shared" si="100"/>
        <v>0</v>
      </c>
      <c r="BT61" s="209">
        <f t="shared" si="101"/>
        <v>0</v>
      </c>
      <c r="BU61" s="592"/>
      <c r="BV61" s="177">
        <f t="shared" si="102"/>
        <v>0</v>
      </c>
      <c r="BW61" s="177">
        <f t="shared" si="103"/>
        <v>0</v>
      </c>
      <c r="BX61" s="177">
        <f t="shared" si="104"/>
        <v>0</v>
      </c>
      <c r="BY61" s="592"/>
      <c r="BZ61" s="209">
        <f t="shared" si="71"/>
        <v>0</v>
      </c>
      <c r="CA61" s="209">
        <f t="shared" si="72"/>
        <v>0</v>
      </c>
      <c r="CB61" s="209">
        <f t="shared" si="73"/>
        <v>0</v>
      </c>
      <c r="CC61" s="209">
        <f t="shared" si="74"/>
        <v>0</v>
      </c>
      <c r="CD61" s="209">
        <f t="shared" si="75"/>
        <v>0</v>
      </c>
      <c r="CE61" s="209">
        <f t="shared" si="76"/>
        <v>0</v>
      </c>
      <c r="CF61" s="209">
        <f t="shared" si="77"/>
        <v>0</v>
      </c>
      <c r="CG61" s="209">
        <f t="shared" si="78"/>
        <v>0</v>
      </c>
    </row>
    <row r="62" spans="1:85" s="65" customFormat="1" ht="60" customHeight="1">
      <c r="A62" s="291"/>
      <c r="B62" s="25"/>
      <c r="C62" s="514" t="s">
        <v>175</v>
      </c>
      <c r="D62" s="234" t="s">
        <v>233</v>
      </c>
      <c r="E62" s="492" t="s">
        <v>105</v>
      </c>
      <c r="F62" s="492" t="s">
        <v>29</v>
      </c>
      <c r="G62" s="277" t="s">
        <v>82</v>
      </c>
      <c r="H62" s="233">
        <v>1</v>
      </c>
      <c r="I62" s="498" t="s">
        <v>220</v>
      </c>
      <c r="J62" s="293">
        <v>327.86754000000008</v>
      </c>
      <c r="K62" s="235"/>
      <c r="L62" s="236"/>
      <c r="M62" s="237"/>
      <c r="N62" s="236"/>
      <c r="O62" s="237"/>
      <c r="P62" s="236"/>
      <c r="Q62" s="237"/>
      <c r="R62" s="236"/>
      <c r="S62" s="236"/>
      <c r="T62" s="237"/>
      <c r="U62" s="236"/>
      <c r="V62" s="237"/>
      <c r="W62" s="236"/>
      <c r="X62" s="237"/>
      <c r="Y62" s="721"/>
      <c r="Z62" s="236"/>
      <c r="AA62" s="236"/>
      <c r="AB62" s="236"/>
      <c r="AC62" s="716" cm="1">
        <f t="array" ref="AC62">SUM(K62:X62*J62)+SUM(Y62:AB62*1.1*J62)</f>
        <v>0</v>
      </c>
      <c r="AD62" s="233" t="str">
        <f t="shared" si="7"/>
        <v>No</v>
      </c>
      <c r="AE62" s="239" t="str">
        <f t="shared" si="79"/>
        <v>No</v>
      </c>
      <c r="AF62" s="8"/>
      <c r="AG62" s="122">
        <f t="shared" si="105"/>
        <v>1</v>
      </c>
      <c r="AH62" s="123">
        <f>AG62*SUM(K62:AB62)</f>
        <v>0</v>
      </c>
      <c r="AI62" s="8"/>
      <c r="AJ62" s="305">
        <v>3.45</v>
      </c>
      <c r="AK62" s="303">
        <f>SUM(K62:AB62)*AJ62</f>
        <v>0</v>
      </c>
      <c r="AL62" s="185">
        <f t="shared" si="80"/>
        <v>0</v>
      </c>
      <c r="AM62" s="185">
        <f t="shared" si="81"/>
        <v>0</v>
      </c>
      <c r="AN62" s="185">
        <f t="shared" si="82"/>
        <v>0</v>
      </c>
      <c r="AO62" s="185">
        <f t="shared" si="83"/>
        <v>0</v>
      </c>
      <c r="AP62" s="185">
        <f t="shared" si="84"/>
        <v>0</v>
      </c>
      <c r="AQ62" s="185">
        <f t="shared" si="85"/>
        <v>0</v>
      </c>
      <c r="AR62" s="185">
        <f t="shared" si="86"/>
        <v>0</v>
      </c>
      <c r="AS62" s="185">
        <f t="shared" si="87"/>
        <v>0</v>
      </c>
      <c r="AT62" s="185">
        <f t="shared" si="88"/>
        <v>0</v>
      </c>
      <c r="AU62" s="185">
        <f t="shared" si="89"/>
        <v>0</v>
      </c>
      <c r="AV62" s="185">
        <f t="shared" si="90"/>
        <v>0</v>
      </c>
      <c r="AW62" s="185">
        <f t="shared" si="91"/>
        <v>0</v>
      </c>
      <c r="AX62" s="185">
        <f t="shared" si="92"/>
        <v>0</v>
      </c>
      <c r="AY62" s="185">
        <f t="shared" si="93"/>
        <v>0</v>
      </c>
      <c r="AZ62" s="185">
        <f t="shared" si="11"/>
        <v>0</v>
      </c>
      <c r="BA62" s="185">
        <f t="shared" si="12"/>
        <v>0</v>
      </c>
      <c r="BB62" s="185">
        <f t="shared" si="13"/>
        <v>0</v>
      </c>
      <c r="BC62" s="185">
        <f t="shared" si="14"/>
        <v>0</v>
      </c>
      <c r="BD62" s="318">
        <v>1</v>
      </c>
      <c r="BE62" s="783">
        <f t="shared" si="15"/>
        <v>0</v>
      </c>
      <c r="BF62" s="562">
        <v>6</v>
      </c>
      <c r="BG62" s="223">
        <f t="shared" si="16"/>
        <v>0</v>
      </c>
      <c r="BH62" s="562"/>
      <c r="BI62" s="223">
        <f t="shared" si="17"/>
        <v>0</v>
      </c>
      <c r="BJ62" s="562"/>
      <c r="BK62" s="223">
        <f t="shared" si="18"/>
        <v>0</v>
      </c>
      <c r="BL62" s="592"/>
      <c r="BM62" s="209">
        <f t="shared" si="94"/>
        <v>0</v>
      </c>
      <c r="BN62" s="209">
        <f t="shared" si="95"/>
        <v>0</v>
      </c>
      <c r="BO62" s="209">
        <f t="shared" si="96"/>
        <v>0</v>
      </c>
      <c r="BP62" s="209">
        <f t="shared" si="97"/>
        <v>0</v>
      </c>
      <c r="BQ62" s="209">
        <f t="shared" si="98"/>
        <v>0</v>
      </c>
      <c r="BR62" s="209">
        <f t="shared" si="99"/>
        <v>0</v>
      </c>
      <c r="BS62" s="209">
        <f t="shared" si="100"/>
        <v>0</v>
      </c>
      <c r="BT62" s="209">
        <f t="shared" si="101"/>
        <v>0</v>
      </c>
      <c r="BU62" s="592"/>
      <c r="BV62" s="177">
        <f t="shared" si="102"/>
        <v>0</v>
      </c>
      <c r="BW62" s="177">
        <f t="shared" si="103"/>
        <v>0</v>
      </c>
      <c r="BX62" s="177">
        <f t="shared" si="104"/>
        <v>0</v>
      </c>
      <c r="BY62" s="592"/>
      <c r="BZ62" s="209">
        <f t="shared" si="71"/>
        <v>0</v>
      </c>
      <c r="CA62" s="209">
        <f t="shared" si="72"/>
        <v>0</v>
      </c>
      <c r="CB62" s="209">
        <f t="shared" si="73"/>
        <v>0</v>
      </c>
      <c r="CC62" s="209">
        <f t="shared" si="74"/>
        <v>0</v>
      </c>
      <c r="CD62" s="209">
        <f t="shared" si="75"/>
        <v>0</v>
      </c>
      <c r="CE62" s="209">
        <f t="shared" si="76"/>
        <v>0</v>
      </c>
      <c r="CF62" s="209">
        <f t="shared" si="77"/>
        <v>0</v>
      </c>
      <c r="CG62" s="209">
        <f t="shared" si="78"/>
        <v>0</v>
      </c>
    </row>
    <row r="63" spans="1:85" s="65" customFormat="1" ht="35.5" customHeight="1">
      <c r="A63" s="64"/>
      <c r="B63" s="67"/>
      <c r="C63" s="433"/>
      <c r="D63" s="64"/>
      <c r="E63" s="63"/>
      <c r="F63" s="63"/>
      <c r="G63" s="63"/>
      <c r="H63" s="67"/>
      <c r="I63" s="67"/>
      <c r="J63" s="178"/>
      <c r="K63" s="178"/>
      <c r="M63" s="41"/>
      <c r="N63" s="67"/>
      <c r="O63" s="67"/>
      <c r="P63" s="67"/>
      <c r="Q63" s="67"/>
      <c r="R63" s="67"/>
      <c r="S63" s="67"/>
      <c r="T63" s="960"/>
      <c r="U63" s="961"/>
      <c r="V63" s="961"/>
      <c r="W63" s="124"/>
      <c r="X63" s="124"/>
      <c r="Y63" s="124"/>
      <c r="Z63" s="124"/>
      <c r="AA63" s="124"/>
      <c r="AB63" s="124"/>
      <c r="AC63" s="130"/>
      <c r="AD63" s="130"/>
      <c r="AE63" s="130"/>
      <c r="AJ63" s="302"/>
      <c r="AK63" s="302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66"/>
      <c r="BA63" s="66"/>
      <c r="BB63" s="66"/>
      <c r="BC63" s="66"/>
      <c r="BD63" s="315"/>
      <c r="BE63" s="8"/>
      <c r="BF63" s="561"/>
      <c r="BG63" s="8"/>
      <c r="BH63" s="561"/>
      <c r="BI63" s="8"/>
      <c r="BJ63" s="561"/>
      <c r="BK63" s="8"/>
      <c r="BL63" s="589"/>
      <c r="BN63" s="963"/>
      <c r="BO63" s="963"/>
      <c r="BP63" s="963"/>
      <c r="BQ63" s="963"/>
      <c r="BR63" s="963"/>
      <c r="BS63" s="963"/>
      <c r="BT63" s="963"/>
      <c r="BU63" s="964"/>
      <c r="BV63" s="963"/>
      <c r="BW63" s="963"/>
      <c r="BX63" s="963"/>
      <c r="BY63" s="964"/>
    </row>
  </sheetData>
  <sheetProtection algorithmName="SHA-512" hashValue="fFD9DIo3vxbu/IaZs09RSzDBnmcMsupudxos6Fyz4U1ysWpamaApNb/xw7UYzZL+N4QKdpSM7cO/VnZ6i2T9iw==" saltValue="crOIgfrUmcIoKzj09C926w==" spinCount="100000" sheet="1" sort="0" autoFilter="0"/>
  <autoFilter ref="AD8:AE62" xr:uid="{00000000-0001-0000-0100-000000000000}"/>
  <mergeCells count="11">
    <mergeCell ref="CK4:CK6"/>
    <mergeCell ref="CH4:CH6"/>
    <mergeCell ref="BN63:BY63"/>
    <mergeCell ref="T63:V63"/>
    <mergeCell ref="B2:B7"/>
    <mergeCell ref="T10:V10"/>
    <mergeCell ref="BN10:BY10"/>
    <mergeCell ref="Y1:AB4"/>
    <mergeCell ref="L1:M1"/>
    <mergeCell ref="L4:M4"/>
    <mergeCell ref="L3:M3"/>
  </mergeCells>
  <phoneticPr fontId="12" type="noConversion"/>
  <conditionalFormatting sqref="K11:K37">
    <cfRule type="notContainsBlanks" dxfId="110" priority="55">
      <formula>LEN(TRIM(K11))&gt;0</formula>
    </cfRule>
  </conditionalFormatting>
  <conditionalFormatting sqref="K39:K62">
    <cfRule type="notContainsBlanks" dxfId="109" priority="197">
      <formula>LEN(TRIM(K39))&gt;0</formula>
    </cfRule>
  </conditionalFormatting>
  <conditionalFormatting sqref="L11:L62">
    <cfRule type="notContainsBlanks" dxfId="108" priority="48">
      <formula>LEN(TRIM(L11))&gt;0</formula>
    </cfRule>
  </conditionalFormatting>
  <conditionalFormatting sqref="M11:M62">
    <cfRule type="notContainsBlanks" dxfId="107" priority="49">
      <formula>LEN(TRIM(M11))&gt;0</formula>
    </cfRule>
  </conditionalFormatting>
  <conditionalFormatting sqref="N11:N62">
    <cfRule type="notContainsBlanks" dxfId="106" priority="50">
      <formula>LEN(TRIM(N11))&gt;0</formula>
    </cfRule>
  </conditionalFormatting>
  <conditionalFormatting sqref="O11:O62">
    <cfRule type="notContainsBlanks" dxfId="105" priority="51">
      <formula>LEN(TRIM(O11))&gt;0</formula>
    </cfRule>
  </conditionalFormatting>
  <conditionalFormatting sqref="P11:P37">
    <cfRule type="notContainsBlanks" dxfId="104" priority="43">
      <formula>LEN(TRIM(P11))&gt;0</formula>
    </cfRule>
  </conditionalFormatting>
  <conditionalFormatting sqref="P38:Q38 P39:P62">
    <cfRule type="notContainsBlanks" dxfId="103" priority="192">
      <formula>LEN(TRIM(P38))&gt;0</formula>
    </cfRule>
  </conditionalFormatting>
  <conditionalFormatting sqref="Q10:Q37 Q39:Q63">
    <cfRule type="notContainsBlanks" dxfId="102" priority="42">
      <formula>LEN(TRIM(Q10))&gt;0</formula>
    </cfRule>
  </conditionalFormatting>
  <conditionalFormatting sqref="R11:R62">
    <cfRule type="notContainsBlanks" dxfId="101" priority="52">
      <formula>LEN(TRIM(R11))&gt;0</formula>
    </cfRule>
  </conditionalFormatting>
  <conditionalFormatting sqref="S11:S62">
    <cfRule type="notContainsBlanks" dxfId="100" priority="53">
      <formula>LEN(TRIM(S11))&gt;0</formula>
    </cfRule>
  </conditionalFormatting>
  <conditionalFormatting sqref="T11:T62">
    <cfRule type="notContainsBlanks" dxfId="99" priority="54">
      <formula>LEN(TRIM(T11))&gt;0</formula>
    </cfRule>
  </conditionalFormatting>
  <conditionalFormatting sqref="U11:U62">
    <cfRule type="notContainsBlanks" dxfId="98" priority="47">
      <formula>LEN(TRIM(U11))&gt;0</formula>
    </cfRule>
  </conditionalFormatting>
  <conditionalFormatting sqref="V11:V62">
    <cfRule type="notContainsBlanks" dxfId="97" priority="46">
      <formula>LEN(TRIM(V11))&gt;0</formula>
    </cfRule>
  </conditionalFormatting>
  <conditionalFormatting sqref="W11:W62">
    <cfRule type="notContainsBlanks" dxfId="96" priority="45">
      <formula>LEN(TRIM(W11))&gt;0</formula>
    </cfRule>
  </conditionalFormatting>
  <conditionalFormatting sqref="X11:X62">
    <cfRule type="notContainsBlanks" dxfId="95" priority="44">
      <formula>LEN(TRIM(X11))&gt;0</formula>
    </cfRule>
  </conditionalFormatting>
  <conditionalFormatting sqref="Y11:Y62">
    <cfRule type="notContainsBlanks" dxfId="94" priority="198">
      <formula>LEN(TRIM(Y11))&gt;0</formula>
    </cfRule>
  </conditionalFormatting>
  <conditionalFormatting sqref="Z11:Z62">
    <cfRule type="notContainsBlanks" dxfId="93" priority="199">
      <formula>LEN(TRIM(Z11))&gt;0</formula>
    </cfRule>
  </conditionalFormatting>
  <conditionalFormatting sqref="AA11:AA62">
    <cfRule type="notContainsBlanks" dxfId="92" priority="200">
      <formula>LEN(TRIM(AA11))&gt;0</formula>
    </cfRule>
  </conditionalFormatting>
  <conditionalFormatting sqref="AB11:AB62">
    <cfRule type="notContainsBlanks" dxfId="91" priority="201">
      <formula>LEN(TRIM(AB11))&gt;0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589F1-0DCD-49FE-8835-35D3EE022B5E}">
  <sheetPr codeName="List11">
    <pageSetUpPr fitToPage="1"/>
  </sheetPr>
  <dimension ref="A1:Y130"/>
  <sheetViews>
    <sheetView showGridLines="0" zoomScaleNormal="100" workbookViewId="0">
      <selection activeCell="D7" sqref="D7"/>
    </sheetView>
  </sheetViews>
  <sheetFormatPr baseColWidth="10" defaultColWidth="12.1640625" defaultRowHeight="23.25" customHeight="1"/>
  <cols>
    <col min="1" max="1" width="14.83203125" style="535" customWidth="1"/>
    <col min="2" max="2" width="3.83203125" style="48" customWidth="1"/>
    <col min="3" max="3" width="5.5" style="48" customWidth="1"/>
    <col min="4" max="5" width="4.83203125" style="44" customWidth="1"/>
    <col min="6" max="21" width="4.83203125" style="43" customWidth="1"/>
    <col min="22" max="23" width="6" style="43" customWidth="1"/>
    <col min="24" max="24" width="7.1640625" style="43" customWidth="1"/>
    <col min="25" max="25" width="5.33203125" style="44" customWidth="1"/>
    <col min="26" max="26" width="4.6640625" style="44" customWidth="1"/>
    <col min="27" max="16384" width="12.1640625" style="44"/>
  </cols>
  <sheetData>
    <row r="1" spans="1:25" ht="29.25" customHeight="1">
      <c r="A1" s="974" t="s">
        <v>111</v>
      </c>
      <c r="B1" s="974"/>
      <c r="C1" s="974"/>
      <c r="D1" s="974"/>
      <c r="E1" s="974"/>
      <c r="F1" s="42"/>
      <c r="I1" s="976" t="s">
        <v>20</v>
      </c>
      <c r="J1" s="977"/>
      <c r="K1" s="977"/>
      <c r="L1" s="180"/>
      <c r="M1" s="982" t="s">
        <v>5</v>
      </c>
      <c r="N1" s="976"/>
    </row>
    <row r="2" spans="1:25" ht="23.25" customHeight="1">
      <c r="A2" s="974"/>
      <c r="B2" s="974"/>
      <c r="C2" s="974"/>
      <c r="D2" s="974"/>
      <c r="E2" s="974"/>
      <c r="F2" s="53"/>
      <c r="G2" s="54"/>
      <c r="H2" s="55" t="s">
        <v>11</v>
      </c>
      <c r="I2" s="978">
        <f>V5</f>
        <v>0</v>
      </c>
      <c r="J2" s="979"/>
      <c r="K2" s="979"/>
      <c r="L2" s="181"/>
      <c r="M2" s="980">
        <f>SUM('NEO GRP '!L4,'NEO fusion GRP WI'!N4)</f>
        <v>0</v>
      </c>
      <c r="N2" s="981"/>
    </row>
    <row r="3" spans="1:25" ht="23.25" customHeight="1">
      <c r="A3" s="975" t="s">
        <v>49</v>
      </c>
      <c r="B3" s="975"/>
      <c r="C3" s="468"/>
      <c r="N3" s="983" t="s">
        <v>524</v>
      </c>
      <c r="O3" s="983"/>
      <c r="P3" s="983"/>
      <c r="Q3" s="983"/>
      <c r="R3" s="468"/>
      <c r="S3" s="468"/>
      <c r="T3" s="468"/>
      <c r="U3" s="468"/>
      <c r="V3" s="468"/>
    </row>
    <row r="4" spans="1:25" ht="55.5" customHeight="1">
      <c r="A4" s="971">
        <f>'Summary of order'!E8</f>
        <v>0</v>
      </c>
      <c r="B4" s="972"/>
      <c r="C4" s="972"/>
      <c r="D4" s="972"/>
      <c r="E4" s="972"/>
      <c r="F4" s="972"/>
      <c r="G4" s="972"/>
      <c r="H4" s="972"/>
      <c r="I4" s="972"/>
      <c r="J4" s="972"/>
      <c r="K4" s="972"/>
      <c r="L4" s="972"/>
      <c r="M4" s="973"/>
      <c r="N4" s="968">
        <f>'Summary of order'!I8</f>
        <v>0</v>
      </c>
      <c r="O4" s="969"/>
      <c r="P4" s="969"/>
      <c r="Q4" s="969"/>
      <c r="R4" s="969"/>
      <c r="S4" s="969"/>
      <c r="T4" s="969"/>
      <c r="U4" s="969"/>
      <c r="V4" s="969"/>
      <c r="W4" s="970"/>
      <c r="X4" s="45"/>
    </row>
    <row r="5" spans="1:25" customFormat="1" ht="24" customHeight="1">
      <c r="A5" s="534"/>
      <c r="B5" s="46"/>
      <c r="C5" s="46"/>
      <c r="V5" s="56">
        <f>SUM(V7:V115)</f>
        <v>0</v>
      </c>
      <c r="W5" s="56">
        <f>SUM(W7:W115)</f>
        <v>0</v>
      </c>
      <c r="X5" s="381">
        <f>SUM(X7:X115)</f>
        <v>0</v>
      </c>
      <c r="Y5" s="44"/>
    </row>
    <row r="6" spans="1:25" ht="54" customHeight="1" thickBot="1">
      <c r="A6" s="540" t="s">
        <v>16</v>
      </c>
      <c r="B6" s="541" t="s">
        <v>46</v>
      </c>
      <c r="C6" s="899" t="s">
        <v>379</v>
      </c>
      <c r="D6" s="52" t="str">
        <f>'NEO fusion GRP WI'!M8</f>
        <v>BLACK
RAL 9005</v>
      </c>
      <c r="E6" s="52" t="str">
        <f>'NEO fusion GRP WI'!N8</f>
        <v>WHITE</v>
      </c>
      <c r="F6" s="52" t="str">
        <f>'NEO fusion GRP WI'!O8</f>
        <v xml:space="preserve">RED
RAL 3000 </v>
      </c>
      <c r="G6" s="52" t="str">
        <f>'NEO fusion GRP WI'!P8</f>
        <v xml:space="preserve">YELLOW
RAL 1018 </v>
      </c>
      <c r="H6" s="52" t="str">
        <f>'NEO fusion GRP WI'!Q8</f>
        <v>BLUE
RAL 5015</v>
      </c>
      <c r="I6" s="52" t="str">
        <f>'NEO fusion GRP WI'!R8</f>
        <v>BRIGHT
GREEN
RAL 6018</v>
      </c>
      <c r="J6" s="52" t="str">
        <f>'NEO fusion GRP WI'!S8</f>
        <v>PURE 
GREEN
RAL 6037</v>
      </c>
      <c r="K6" s="52" t="str">
        <f>'NEO fusion GRP WI'!T8</f>
        <v>APRICOT
ORANGE 
RAL 1033</v>
      </c>
      <c r="L6" s="52" t="str">
        <f>'NEO fusion GRP WI'!U8</f>
        <v>DEEP ORANGE          
RAL 2011</v>
      </c>
      <c r="M6" s="52" t="str">
        <f>'NEO fusion GRP WI'!V8</f>
        <v>PINK
RAL 4003</v>
      </c>
      <c r="N6" s="52" t="str">
        <f>'NEO fusion GRP WI'!W8</f>
        <v>GREY  
RAL 7001</v>
      </c>
      <c r="O6" s="52" t="str">
        <f>'NEO fusion GRP WI'!X8</f>
        <v>PURPLE
S4050-R60B/M</v>
      </c>
      <c r="P6" s="52" t="str">
        <f>'NEO fusion GRP WI'!Y8</f>
        <v>MINT   
RAL 6027</v>
      </c>
      <c r="Q6" s="722" t="str">
        <f>'NEO fusion GRP WI'!Z8</f>
        <v>DEEP ROSE 
RAL 4008</v>
      </c>
      <c r="R6" s="724" t="str">
        <f>'NEO fusion GRP WI'!AA8</f>
        <v>FLUORO PINK</v>
      </c>
      <c r="S6" s="52" t="str">
        <f>'NEO fusion GRP WI'!AB8</f>
        <v>FLUORO ORANGE</v>
      </c>
      <c r="T6" s="52" t="str">
        <f>'NEO fusion GRP WI'!AC8</f>
        <v>FLUORO YELLOW</v>
      </c>
      <c r="U6" s="52" t="str">
        <f>'NEO fusion GRP WI'!AD8</f>
        <v>FLUORO GREEN</v>
      </c>
      <c r="V6" s="542" t="s">
        <v>19</v>
      </c>
      <c r="W6" s="542" t="s">
        <v>53</v>
      </c>
      <c r="X6" s="542" t="s">
        <v>54</v>
      </c>
    </row>
    <row r="7" spans="1:25" ht="22.25" customHeight="1">
      <c r="A7" s="546" t="str">
        <f>'NEO GRP '!C39</f>
        <v>NEO-1</v>
      </c>
      <c r="B7" s="549" t="str">
        <f>IF('NEO GRP '!D39=0,"",'NEO GRP '!D39)</f>
        <v/>
      </c>
      <c r="C7" s="550"/>
      <c r="D7" s="544" t="str">
        <f>IF('NEO GRP '!K39=0,"",'NEO GRP '!K39)</f>
        <v/>
      </c>
      <c r="E7" s="173" t="str">
        <f>IF('NEO GRP '!L39=0,"",'NEO GRP '!L39)</f>
        <v/>
      </c>
      <c r="F7" s="173" t="str">
        <f>IF('NEO GRP '!M39=0,"",'NEO GRP '!M39)</f>
        <v/>
      </c>
      <c r="G7" s="173" t="str">
        <f>IF('NEO GRP '!N39=0,"",'NEO GRP '!N39)</f>
        <v/>
      </c>
      <c r="H7" s="173" t="str">
        <f>IF('NEO GRP '!O39=0,"",'NEO GRP '!O39)</f>
        <v/>
      </c>
      <c r="I7" s="173" t="str">
        <f>IF('NEO GRP '!P39=0,"",'NEO GRP '!P39)</f>
        <v/>
      </c>
      <c r="J7" s="173" t="str">
        <f>IF('NEO GRP '!Q39=0,"",'NEO GRP '!Q39)</f>
        <v/>
      </c>
      <c r="K7" s="173" t="str">
        <f>IF('NEO GRP '!R39=0,"",'NEO GRP '!R39)</f>
        <v/>
      </c>
      <c r="L7" s="173" t="str">
        <f>IF('NEO GRP '!S39=0,"",'NEO GRP '!S39)</f>
        <v/>
      </c>
      <c r="M7" s="173" t="str">
        <f>IF('NEO GRP '!T39=0,"",'NEO GRP '!T39)</f>
        <v/>
      </c>
      <c r="N7" s="173" t="str">
        <f>IF('NEO GRP '!U39=0,"",'NEO GRP '!U39)</f>
        <v/>
      </c>
      <c r="O7" s="173" t="str">
        <f>IF('NEO GRP '!V39=0,"",'NEO GRP '!V39)</f>
        <v/>
      </c>
      <c r="P7" s="173" t="str">
        <f>IF('NEO GRP '!W39=0,"",'NEO GRP '!W39)</f>
        <v/>
      </c>
      <c r="Q7" s="172" t="str">
        <f>IF('NEO GRP '!X39=0,"",'NEO GRP '!X39)</f>
        <v/>
      </c>
      <c r="R7" s="725" t="str">
        <f>IF('NEO GRP '!Y39=0,"",'NEO GRP '!Y39)</f>
        <v/>
      </c>
      <c r="S7" s="173" t="str">
        <f>IF('NEO GRP '!Z39=0,"",'NEO GRP '!Z39)</f>
        <v/>
      </c>
      <c r="T7" s="173" t="str">
        <f>IF('NEO GRP '!AA39=0,"",'NEO GRP '!AA39)</f>
        <v/>
      </c>
      <c r="U7" s="173" t="str">
        <f>IF('NEO GRP '!AB39=0,"",'NEO GRP '!AB39)</f>
        <v/>
      </c>
      <c r="V7" s="58">
        <f t="shared" ref="V7:V37" si="0">SUM(D7:U7)</f>
        <v>0</v>
      </c>
      <c r="W7" s="59">
        <f>V7*'NEO GRP '!H39</f>
        <v>0</v>
      </c>
      <c r="X7" s="60">
        <f>V7*'NEO GRP '!BD39</f>
        <v>0</v>
      </c>
    </row>
    <row r="8" spans="1:25" ht="23.25" customHeight="1">
      <c r="A8" s="547" t="str">
        <f>'NEO GRP '!C40</f>
        <v>NEO-1-DT</v>
      </c>
      <c r="B8" s="551" t="str">
        <f>IF('NEO GRP '!D40=0,"",'NEO GRP '!D40)</f>
        <v>Dual tex.</v>
      </c>
      <c r="C8" s="552"/>
      <c r="D8" s="78" t="str">
        <f>IF('NEO GRP '!K40=0,"",'NEO GRP '!K40)</f>
        <v/>
      </c>
      <c r="E8" s="57" t="str">
        <f>IF('NEO GRP '!L40=0,"",'NEO GRP '!L40)</f>
        <v/>
      </c>
      <c r="F8" s="57" t="str">
        <f>IF('NEO GRP '!M40=0,"",'NEO GRP '!M40)</f>
        <v/>
      </c>
      <c r="G8" s="57" t="str">
        <f>IF('NEO GRP '!N40=0,"",'NEO GRP '!N40)</f>
        <v/>
      </c>
      <c r="H8" s="57" t="str">
        <f>IF('NEO GRP '!O40=0,"",'NEO GRP '!O40)</f>
        <v/>
      </c>
      <c r="I8" s="57" t="str">
        <f>IF('NEO GRP '!P40=0,"",'NEO GRP '!P40)</f>
        <v/>
      </c>
      <c r="J8" s="57" t="str">
        <f>IF('NEO GRP '!Q40=0,"",'NEO GRP '!Q40)</f>
        <v/>
      </c>
      <c r="K8" s="57" t="str">
        <f>IF('NEO GRP '!R40=0,"",'NEO GRP '!R40)</f>
        <v/>
      </c>
      <c r="L8" s="57" t="str">
        <f>IF('NEO GRP '!S40=0,"",'NEO GRP '!S40)</f>
        <v/>
      </c>
      <c r="M8" s="57" t="str">
        <f>IF('NEO GRP '!T40=0,"",'NEO GRP '!T40)</f>
        <v/>
      </c>
      <c r="N8" s="57" t="str">
        <f>IF('NEO GRP '!U40=0,"",'NEO GRP '!U40)</f>
        <v/>
      </c>
      <c r="O8" s="57" t="str">
        <f>IF('NEO GRP '!V40=0,"",'NEO GRP '!V40)</f>
        <v/>
      </c>
      <c r="P8" s="57" t="str">
        <f>IF('NEO GRP '!W40=0,"",'NEO GRP '!W40)</f>
        <v/>
      </c>
      <c r="Q8" s="462" t="str">
        <f>IF('NEO GRP '!X40=0,"",'NEO GRP '!X40)</f>
        <v/>
      </c>
      <c r="R8" s="725" t="str">
        <f>IF('NEO GRP '!Y40=0,"",'NEO GRP '!Y40)</f>
        <v/>
      </c>
      <c r="S8" s="173" t="str">
        <f>IF('NEO GRP '!Z40=0,"",'NEO GRP '!Z40)</f>
        <v/>
      </c>
      <c r="T8" s="173" t="str">
        <f>IF('NEO GRP '!AA40=0,"",'NEO GRP '!AA40)</f>
        <v/>
      </c>
      <c r="U8" s="173" t="str">
        <f>IF('NEO GRP '!AB40=0,"",'NEO GRP '!AB40)</f>
        <v/>
      </c>
      <c r="V8" s="58">
        <f t="shared" si="0"/>
        <v>0</v>
      </c>
      <c r="W8" s="59">
        <f>V8*'NEO GRP '!H40</f>
        <v>0</v>
      </c>
      <c r="X8" s="60">
        <f>V8*'NEO GRP '!BD40</f>
        <v>0</v>
      </c>
    </row>
    <row r="9" spans="1:25" ht="23.25" customHeight="1">
      <c r="A9" s="547" t="str">
        <f>'NEO GRP '!C41</f>
        <v>NEO-2</v>
      </c>
      <c r="B9" s="551" t="str">
        <f>IF('NEO GRP '!D41=0,"",'NEO GRP '!D41)</f>
        <v/>
      </c>
      <c r="C9" s="552"/>
      <c r="D9" s="78" t="str">
        <f>IF('NEO GRP '!K41=0,"",'NEO GRP '!K41)</f>
        <v/>
      </c>
      <c r="E9" s="57" t="str">
        <f>IF('NEO GRP '!L41=0,"",'NEO GRP '!L41)</f>
        <v/>
      </c>
      <c r="F9" s="57" t="str">
        <f>IF('NEO GRP '!M41=0,"",'NEO GRP '!M41)</f>
        <v/>
      </c>
      <c r="G9" s="57" t="str">
        <f>IF('NEO GRP '!N41=0,"",'NEO GRP '!N41)</f>
        <v/>
      </c>
      <c r="H9" s="57" t="str">
        <f>IF('NEO GRP '!O41=0,"",'NEO GRP '!O41)</f>
        <v/>
      </c>
      <c r="I9" s="57" t="str">
        <f>IF('NEO GRP '!P41=0,"",'NEO GRP '!P41)</f>
        <v/>
      </c>
      <c r="J9" s="57" t="str">
        <f>IF('NEO GRP '!Q41=0,"",'NEO GRP '!Q41)</f>
        <v/>
      </c>
      <c r="K9" s="57" t="str">
        <f>IF('NEO GRP '!R41=0,"",'NEO GRP '!R41)</f>
        <v/>
      </c>
      <c r="L9" s="57" t="str">
        <f>IF('NEO GRP '!S41=0,"",'NEO GRP '!S41)</f>
        <v/>
      </c>
      <c r="M9" s="57" t="str">
        <f>IF('NEO GRP '!T41=0,"",'NEO GRP '!T41)</f>
        <v/>
      </c>
      <c r="N9" s="57" t="str">
        <f>IF('NEO GRP '!U41=0,"",'NEO GRP '!U41)</f>
        <v/>
      </c>
      <c r="O9" s="57" t="str">
        <f>IF('NEO GRP '!V41=0,"",'NEO GRP '!V41)</f>
        <v/>
      </c>
      <c r="P9" s="57" t="str">
        <f>IF('NEO GRP '!W41=0,"",'NEO GRP '!W41)</f>
        <v/>
      </c>
      <c r="Q9" s="462" t="str">
        <f>IF('NEO GRP '!X41=0,"",'NEO GRP '!X41)</f>
        <v/>
      </c>
      <c r="R9" s="725" t="str">
        <f>IF('NEO GRP '!Y41=0,"",'NEO GRP '!Y41)</f>
        <v/>
      </c>
      <c r="S9" s="173" t="str">
        <f>IF('NEO GRP '!Z41=0,"",'NEO GRP '!Z41)</f>
        <v/>
      </c>
      <c r="T9" s="173" t="str">
        <f>IF('NEO GRP '!AA41=0,"",'NEO GRP '!AA41)</f>
        <v/>
      </c>
      <c r="U9" s="173" t="str">
        <f>IF('NEO GRP '!AB41=0,"",'NEO GRP '!AB41)</f>
        <v/>
      </c>
      <c r="V9" s="58">
        <f t="shared" si="0"/>
        <v>0</v>
      </c>
      <c r="W9" s="59">
        <f>V9*'NEO GRP '!H41</f>
        <v>0</v>
      </c>
      <c r="X9" s="60">
        <f>V9*'NEO GRP '!BD41</f>
        <v>0</v>
      </c>
    </row>
    <row r="10" spans="1:25" ht="23.25" customHeight="1">
      <c r="A10" s="547" t="str">
        <f>'NEO GRP '!C42</f>
        <v>NEO-2-DT</v>
      </c>
      <c r="B10" s="551" t="str">
        <f>IF('NEO GRP '!D42=0,"",'NEO GRP '!D42)</f>
        <v>Dual tex.</v>
      </c>
      <c r="C10" s="552"/>
      <c r="D10" s="78" t="str">
        <f>IF('NEO GRP '!K42=0,"",'NEO GRP '!K42)</f>
        <v/>
      </c>
      <c r="E10" s="57" t="str">
        <f>IF('NEO GRP '!L42=0,"",'NEO GRP '!L42)</f>
        <v/>
      </c>
      <c r="F10" s="57" t="str">
        <f>IF('NEO GRP '!M42=0,"",'NEO GRP '!M42)</f>
        <v/>
      </c>
      <c r="G10" s="57" t="str">
        <f>IF('NEO GRP '!N42=0,"",'NEO GRP '!N42)</f>
        <v/>
      </c>
      <c r="H10" s="57" t="str">
        <f>IF('NEO GRP '!O42=0,"",'NEO GRP '!O42)</f>
        <v/>
      </c>
      <c r="I10" s="57" t="str">
        <f>IF('NEO GRP '!P42=0,"",'NEO GRP '!P42)</f>
        <v/>
      </c>
      <c r="J10" s="57" t="str">
        <f>IF('NEO GRP '!Q42=0,"",'NEO GRP '!Q42)</f>
        <v/>
      </c>
      <c r="K10" s="57" t="str">
        <f>IF('NEO GRP '!R42=0,"",'NEO GRP '!R42)</f>
        <v/>
      </c>
      <c r="L10" s="57" t="str">
        <f>IF('NEO GRP '!S42=0,"",'NEO GRP '!S42)</f>
        <v/>
      </c>
      <c r="M10" s="57" t="str">
        <f>IF('NEO GRP '!T42=0,"",'NEO GRP '!T42)</f>
        <v/>
      </c>
      <c r="N10" s="57" t="str">
        <f>IF('NEO GRP '!U42=0,"",'NEO GRP '!U42)</f>
        <v/>
      </c>
      <c r="O10" s="57" t="str">
        <f>IF('NEO GRP '!V42=0,"",'NEO GRP '!V42)</f>
        <v/>
      </c>
      <c r="P10" s="57" t="str">
        <f>IF('NEO GRP '!W42=0,"",'NEO GRP '!W42)</f>
        <v/>
      </c>
      <c r="Q10" s="462" t="str">
        <f>IF('NEO GRP '!X42=0,"",'NEO GRP '!X42)</f>
        <v/>
      </c>
      <c r="R10" s="725" t="str">
        <f>IF('NEO GRP '!Y42=0,"",'NEO GRP '!Y42)</f>
        <v/>
      </c>
      <c r="S10" s="173" t="str">
        <f>IF('NEO GRP '!Z42=0,"",'NEO GRP '!Z42)</f>
        <v/>
      </c>
      <c r="T10" s="173" t="str">
        <f>IF('NEO GRP '!AA42=0,"",'NEO GRP '!AA42)</f>
        <v/>
      </c>
      <c r="U10" s="173" t="str">
        <f>IF('NEO GRP '!AB42=0,"",'NEO GRP '!AB42)</f>
        <v/>
      </c>
      <c r="V10" s="58">
        <f t="shared" si="0"/>
        <v>0</v>
      </c>
      <c r="W10" s="59">
        <f>V10*'NEO GRP '!H42</f>
        <v>0</v>
      </c>
      <c r="X10" s="60">
        <f>V10*'NEO GRP '!BD42</f>
        <v>0</v>
      </c>
    </row>
    <row r="11" spans="1:25" ht="23.25" customHeight="1">
      <c r="A11" s="547" t="str">
        <f>'NEO GRP '!C43</f>
        <v>NEO-3</v>
      </c>
      <c r="B11" s="551" t="str">
        <f>IF('NEO GRP '!D43=0,"",'NEO GRP '!D43)</f>
        <v/>
      </c>
      <c r="C11" s="552"/>
      <c r="D11" s="78" t="str">
        <f>IF('NEO GRP '!K43=0,"",'NEO GRP '!K43)</f>
        <v/>
      </c>
      <c r="E11" s="57" t="str">
        <f>IF('NEO GRP '!L43=0,"",'NEO GRP '!L43)</f>
        <v/>
      </c>
      <c r="F11" s="57" t="str">
        <f>IF('NEO GRP '!M43=0,"",'NEO GRP '!M43)</f>
        <v/>
      </c>
      <c r="G11" s="57" t="str">
        <f>IF('NEO GRP '!N43=0,"",'NEO GRP '!N43)</f>
        <v/>
      </c>
      <c r="H11" s="57" t="str">
        <f>IF('NEO GRP '!O43=0,"",'NEO GRP '!O43)</f>
        <v/>
      </c>
      <c r="I11" s="57" t="str">
        <f>IF('NEO GRP '!P43=0,"",'NEO GRP '!P43)</f>
        <v/>
      </c>
      <c r="J11" s="57" t="str">
        <f>IF('NEO GRP '!Q43=0,"",'NEO GRP '!Q43)</f>
        <v/>
      </c>
      <c r="K11" s="57" t="str">
        <f>IF('NEO GRP '!R43=0,"",'NEO GRP '!R43)</f>
        <v/>
      </c>
      <c r="L11" s="57" t="str">
        <f>IF('NEO GRP '!S43=0,"",'NEO GRP '!S43)</f>
        <v/>
      </c>
      <c r="M11" s="57" t="str">
        <f>IF('NEO GRP '!T43=0,"",'NEO GRP '!T43)</f>
        <v/>
      </c>
      <c r="N11" s="57" t="str">
        <f>IF('NEO GRP '!U43=0,"",'NEO GRP '!U43)</f>
        <v/>
      </c>
      <c r="O11" s="57" t="str">
        <f>IF('NEO GRP '!V43=0,"",'NEO GRP '!V43)</f>
        <v/>
      </c>
      <c r="P11" s="57" t="str">
        <f>IF('NEO GRP '!W43=0,"",'NEO GRP '!W43)</f>
        <v/>
      </c>
      <c r="Q11" s="462" t="str">
        <f>IF('NEO GRP '!X43=0,"",'NEO GRP '!X43)</f>
        <v/>
      </c>
      <c r="R11" s="725" t="str">
        <f>IF('NEO GRP '!Y43=0,"",'NEO GRP '!Y43)</f>
        <v/>
      </c>
      <c r="S11" s="173" t="str">
        <f>IF('NEO GRP '!Z43=0,"",'NEO GRP '!Z43)</f>
        <v/>
      </c>
      <c r="T11" s="173" t="str">
        <f>IF('NEO GRP '!AA43=0,"",'NEO GRP '!AA43)</f>
        <v/>
      </c>
      <c r="U11" s="173" t="str">
        <f>IF('NEO GRP '!AB43=0,"",'NEO GRP '!AB43)</f>
        <v/>
      </c>
      <c r="V11" s="58">
        <f t="shared" si="0"/>
        <v>0</v>
      </c>
      <c r="W11" s="59">
        <f>V11*'NEO GRP '!H43</f>
        <v>0</v>
      </c>
      <c r="X11" s="60">
        <f>V11*'NEO GRP '!BD43</f>
        <v>0</v>
      </c>
    </row>
    <row r="12" spans="1:25" ht="23.25" customHeight="1">
      <c r="A12" s="547" t="str">
        <f>'NEO GRP '!C44</f>
        <v>NEO-3-DT</v>
      </c>
      <c r="B12" s="551" t="str">
        <f>IF('NEO GRP '!D44=0,"",'NEO GRP '!D44)</f>
        <v>Dual tex.</v>
      </c>
      <c r="C12" s="552"/>
      <c r="D12" s="78" t="str">
        <f>IF('NEO GRP '!K44=0,"",'NEO GRP '!K44)</f>
        <v/>
      </c>
      <c r="E12" s="57" t="str">
        <f>IF('NEO GRP '!L44=0,"",'NEO GRP '!L44)</f>
        <v/>
      </c>
      <c r="F12" s="57" t="str">
        <f>IF('NEO GRP '!M44=0,"",'NEO GRP '!M44)</f>
        <v/>
      </c>
      <c r="G12" s="57" t="str">
        <f>IF('NEO GRP '!N44=0,"",'NEO GRP '!N44)</f>
        <v/>
      </c>
      <c r="H12" s="57" t="str">
        <f>IF('NEO GRP '!O44=0,"",'NEO GRP '!O44)</f>
        <v/>
      </c>
      <c r="I12" s="57" t="str">
        <f>IF('NEO GRP '!P44=0,"",'NEO GRP '!P44)</f>
        <v/>
      </c>
      <c r="J12" s="57" t="str">
        <f>IF('NEO GRP '!Q44=0,"",'NEO GRP '!Q44)</f>
        <v/>
      </c>
      <c r="K12" s="57" t="str">
        <f>IF('NEO GRP '!R44=0,"",'NEO GRP '!R44)</f>
        <v/>
      </c>
      <c r="L12" s="57" t="str">
        <f>IF('NEO GRP '!S44=0,"",'NEO GRP '!S44)</f>
        <v/>
      </c>
      <c r="M12" s="57" t="str">
        <f>IF('NEO GRP '!T44=0,"",'NEO GRP '!T44)</f>
        <v/>
      </c>
      <c r="N12" s="57" t="str">
        <f>IF('NEO GRP '!U44=0,"",'NEO GRP '!U44)</f>
        <v/>
      </c>
      <c r="O12" s="57" t="str">
        <f>IF('NEO GRP '!V44=0,"",'NEO GRP '!V44)</f>
        <v/>
      </c>
      <c r="P12" s="57" t="str">
        <f>IF('NEO GRP '!W44=0,"",'NEO GRP '!W44)</f>
        <v/>
      </c>
      <c r="Q12" s="462" t="str">
        <f>IF('NEO GRP '!X44=0,"",'NEO GRP '!X44)</f>
        <v/>
      </c>
      <c r="R12" s="725" t="str">
        <f>IF('NEO GRP '!Y44=0,"",'NEO GRP '!Y44)</f>
        <v/>
      </c>
      <c r="S12" s="173" t="str">
        <f>IF('NEO GRP '!Z44=0,"",'NEO GRP '!Z44)</f>
        <v/>
      </c>
      <c r="T12" s="173" t="str">
        <f>IF('NEO GRP '!AA44=0,"",'NEO GRP '!AA44)</f>
        <v/>
      </c>
      <c r="U12" s="173" t="str">
        <f>IF('NEO GRP '!AB44=0,"",'NEO GRP '!AB44)</f>
        <v/>
      </c>
      <c r="V12" s="58">
        <f t="shared" si="0"/>
        <v>0</v>
      </c>
      <c r="W12" s="59">
        <f>V12*'NEO GRP '!H44</f>
        <v>0</v>
      </c>
      <c r="X12" s="60">
        <f>V12*'NEO GRP '!BD44</f>
        <v>0</v>
      </c>
    </row>
    <row r="13" spans="1:25" ht="23.25" customHeight="1">
      <c r="A13" s="547" t="str">
        <f>'NEO GRP '!C45</f>
        <v>NEO-4</v>
      </c>
      <c r="B13" s="551" t="str">
        <f>IF('NEO GRP '!D45=0,"",'NEO GRP '!D45)</f>
        <v/>
      </c>
      <c r="C13" s="552"/>
      <c r="D13" s="78" t="str">
        <f>IF('NEO GRP '!K45=0,"",'NEO GRP '!K45)</f>
        <v/>
      </c>
      <c r="E13" s="57" t="str">
        <f>IF('NEO GRP '!L45=0,"",'NEO GRP '!L45)</f>
        <v/>
      </c>
      <c r="F13" s="57" t="str">
        <f>IF('NEO GRP '!M45=0,"",'NEO GRP '!M45)</f>
        <v/>
      </c>
      <c r="G13" s="57" t="str">
        <f>IF('NEO GRP '!N45=0,"",'NEO GRP '!N45)</f>
        <v/>
      </c>
      <c r="H13" s="57" t="str">
        <f>IF('NEO GRP '!O45=0,"",'NEO GRP '!O45)</f>
        <v/>
      </c>
      <c r="I13" s="57" t="str">
        <f>IF('NEO GRP '!P45=0,"",'NEO GRP '!P45)</f>
        <v/>
      </c>
      <c r="J13" s="57" t="str">
        <f>IF('NEO GRP '!Q45=0,"",'NEO GRP '!Q45)</f>
        <v/>
      </c>
      <c r="K13" s="57" t="str">
        <f>IF('NEO GRP '!R45=0,"",'NEO GRP '!R45)</f>
        <v/>
      </c>
      <c r="L13" s="57" t="str">
        <f>IF('NEO GRP '!S45=0,"",'NEO GRP '!S45)</f>
        <v/>
      </c>
      <c r="M13" s="57" t="str">
        <f>IF('NEO GRP '!T45=0,"",'NEO GRP '!T45)</f>
        <v/>
      </c>
      <c r="N13" s="57" t="str">
        <f>IF('NEO GRP '!U45=0,"",'NEO GRP '!U45)</f>
        <v/>
      </c>
      <c r="O13" s="57" t="str">
        <f>IF('NEO GRP '!V45=0,"",'NEO GRP '!V45)</f>
        <v/>
      </c>
      <c r="P13" s="57" t="str">
        <f>IF('NEO GRP '!W45=0,"",'NEO GRP '!W45)</f>
        <v/>
      </c>
      <c r="Q13" s="462" t="str">
        <f>IF('NEO GRP '!X45=0,"",'NEO GRP '!X45)</f>
        <v/>
      </c>
      <c r="R13" s="725" t="str">
        <f>IF('NEO GRP '!Y45=0,"",'NEO GRP '!Y45)</f>
        <v/>
      </c>
      <c r="S13" s="173" t="str">
        <f>IF('NEO GRP '!Z45=0,"",'NEO GRP '!Z45)</f>
        <v/>
      </c>
      <c r="T13" s="173" t="str">
        <f>IF('NEO GRP '!AA45=0,"",'NEO GRP '!AA45)</f>
        <v/>
      </c>
      <c r="U13" s="173" t="str">
        <f>IF('NEO GRP '!AB45=0,"",'NEO GRP '!AB45)</f>
        <v/>
      </c>
      <c r="V13" s="58">
        <f t="shared" si="0"/>
        <v>0</v>
      </c>
      <c r="W13" s="59">
        <f>V13*'NEO GRP '!H45</f>
        <v>0</v>
      </c>
      <c r="X13" s="60">
        <f>V13*'NEO GRP '!BD45</f>
        <v>0</v>
      </c>
    </row>
    <row r="14" spans="1:25" ht="23.25" customHeight="1">
      <c r="A14" s="547" t="str">
        <f>'NEO GRP '!C46</f>
        <v>NEO-4-DT</v>
      </c>
      <c r="B14" s="551" t="str">
        <f>IF('NEO GRP '!D46=0,"",'NEO GRP '!D46)</f>
        <v>Dual tex.</v>
      </c>
      <c r="C14" s="552"/>
      <c r="D14" s="78" t="str">
        <f>IF('NEO GRP '!K46=0,"",'NEO GRP '!K46)</f>
        <v/>
      </c>
      <c r="E14" s="57" t="str">
        <f>IF('NEO GRP '!L46=0,"",'NEO GRP '!L46)</f>
        <v/>
      </c>
      <c r="F14" s="57" t="str">
        <f>IF('NEO GRP '!M46=0,"",'NEO GRP '!M46)</f>
        <v/>
      </c>
      <c r="G14" s="57" t="str">
        <f>IF('NEO GRP '!N46=0,"",'NEO GRP '!N46)</f>
        <v/>
      </c>
      <c r="H14" s="57" t="str">
        <f>IF('NEO GRP '!O46=0,"",'NEO GRP '!O46)</f>
        <v/>
      </c>
      <c r="I14" s="57" t="str">
        <f>IF('NEO GRP '!P46=0,"",'NEO GRP '!P46)</f>
        <v/>
      </c>
      <c r="J14" s="57" t="str">
        <f>IF('NEO GRP '!Q46=0,"",'NEO GRP '!Q46)</f>
        <v/>
      </c>
      <c r="K14" s="57" t="str">
        <f>IF('NEO GRP '!R46=0,"",'NEO GRP '!R46)</f>
        <v/>
      </c>
      <c r="L14" s="57" t="str">
        <f>IF('NEO GRP '!S46=0,"",'NEO GRP '!S46)</f>
        <v/>
      </c>
      <c r="M14" s="57" t="str">
        <f>IF('NEO GRP '!T46=0,"",'NEO GRP '!T46)</f>
        <v/>
      </c>
      <c r="N14" s="57" t="str">
        <f>IF('NEO GRP '!U46=0,"",'NEO GRP '!U46)</f>
        <v/>
      </c>
      <c r="O14" s="57" t="str">
        <f>IF('NEO GRP '!V46=0,"",'NEO GRP '!V46)</f>
        <v/>
      </c>
      <c r="P14" s="57" t="str">
        <f>IF('NEO GRP '!W46=0,"",'NEO GRP '!W46)</f>
        <v/>
      </c>
      <c r="Q14" s="462" t="str">
        <f>IF('NEO GRP '!X46=0,"",'NEO GRP '!X46)</f>
        <v/>
      </c>
      <c r="R14" s="725" t="str">
        <f>IF('NEO GRP '!Y46=0,"",'NEO GRP '!Y46)</f>
        <v/>
      </c>
      <c r="S14" s="173" t="str">
        <f>IF('NEO GRP '!Z46=0,"",'NEO GRP '!Z46)</f>
        <v/>
      </c>
      <c r="T14" s="173" t="str">
        <f>IF('NEO GRP '!AA46=0,"",'NEO GRP '!AA46)</f>
        <v/>
      </c>
      <c r="U14" s="173" t="str">
        <f>IF('NEO GRP '!AB46=0,"",'NEO GRP '!AB46)</f>
        <v/>
      </c>
      <c r="V14" s="58">
        <f t="shared" si="0"/>
        <v>0</v>
      </c>
      <c r="W14" s="59">
        <f>V14*'NEO GRP '!H46</f>
        <v>0</v>
      </c>
      <c r="X14" s="60">
        <f>V14*'NEO GRP '!BD46</f>
        <v>0</v>
      </c>
    </row>
    <row r="15" spans="1:25" ht="23.25" customHeight="1">
      <c r="A15" s="547" t="str">
        <f>'NEO GRP '!C47</f>
        <v>NEO-5</v>
      </c>
      <c r="B15" s="551" t="str">
        <f>IF('NEO GRP '!D47=0,"",'NEO GRP '!D47)</f>
        <v/>
      </c>
      <c r="C15" s="552"/>
      <c r="D15" s="78" t="str">
        <f>IF('NEO GRP '!K47=0,"",'NEO GRP '!K47)</f>
        <v/>
      </c>
      <c r="E15" s="57" t="str">
        <f>IF('NEO GRP '!L47=0,"",'NEO GRP '!L47)</f>
        <v/>
      </c>
      <c r="F15" s="57" t="str">
        <f>IF('NEO GRP '!M47=0,"",'NEO GRP '!M47)</f>
        <v/>
      </c>
      <c r="G15" s="57" t="str">
        <f>IF('NEO GRP '!N47=0,"",'NEO GRP '!N47)</f>
        <v/>
      </c>
      <c r="H15" s="57" t="str">
        <f>IF('NEO GRP '!O47=0,"",'NEO GRP '!O47)</f>
        <v/>
      </c>
      <c r="I15" s="57" t="str">
        <f>IF('NEO GRP '!P47=0,"",'NEO GRP '!P47)</f>
        <v/>
      </c>
      <c r="J15" s="57" t="str">
        <f>IF('NEO GRP '!Q47=0,"",'NEO GRP '!Q47)</f>
        <v/>
      </c>
      <c r="K15" s="57" t="str">
        <f>IF('NEO GRP '!R47=0,"",'NEO GRP '!R47)</f>
        <v/>
      </c>
      <c r="L15" s="57" t="str">
        <f>IF('NEO GRP '!S47=0,"",'NEO GRP '!S47)</f>
        <v/>
      </c>
      <c r="M15" s="57" t="str">
        <f>IF('NEO GRP '!T47=0,"",'NEO GRP '!T47)</f>
        <v/>
      </c>
      <c r="N15" s="57" t="str">
        <f>IF('NEO GRP '!U47=0,"",'NEO GRP '!U47)</f>
        <v/>
      </c>
      <c r="O15" s="57" t="str">
        <f>IF('NEO GRP '!V47=0,"",'NEO GRP '!V47)</f>
        <v/>
      </c>
      <c r="P15" s="57" t="str">
        <f>IF('NEO GRP '!W47=0,"",'NEO GRP '!W47)</f>
        <v/>
      </c>
      <c r="Q15" s="462" t="str">
        <f>IF('NEO GRP '!X47=0,"",'NEO GRP '!X47)</f>
        <v/>
      </c>
      <c r="R15" s="725" t="str">
        <f>IF('NEO GRP '!Y47=0,"",'NEO GRP '!Y47)</f>
        <v/>
      </c>
      <c r="S15" s="173" t="str">
        <f>IF('NEO GRP '!Z47=0,"",'NEO GRP '!Z47)</f>
        <v/>
      </c>
      <c r="T15" s="173" t="str">
        <f>IF('NEO GRP '!AA47=0,"",'NEO GRP '!AA47)</f>
        <v/>
      </c>
      <c r="U15" s="173" t="str">
        <f>IF('NEO GRP '!AB47=0,"",'NEO GRP '!AB47)</f>
        <v/>
      </c>
      <c r="V15" s="58">
        <f t="shared" si="0"/>
        <v>0</v>
      </c>
      <c r="W15" s="59">
        <f>V15*'NEO GRP '!H47</f>
        <v>0</v>
      </c>
      <c r="X15" s="60">
        <f>V15*'NEO GRP '!BD47</f>
        <v>0</v>
      </c>
    </row>
    <row r="16" spans="1:25" ht="23.25" customHeight="1">
      <c r="A16" s="547" t="str">
        <f>'NEO GRP '!C48</f>
        <v>NEO-5-DT</v>
      </c>
      <c r="B16" s="551" t="str">
        <f>IF('NEO GRP '!D48=0,"",'NEO GRP '!D48)</f>
        <v>Dual tex.</v>
      </c>
      <c r="C16" s="552"/>
      <c r="D16" s="78" t="str">
        <f>IF('NEO GRP '!K48=0,"",'NEO GRP '!K48)</f>
        <v/>
      </c>
      <c r="E16" s="57" t="str">
        <f>IF('NEO GRP '!L48=0,"",'NEO GRP '!L48)</f>
        <v/>
      </c>
      <c r="F16" s="57" t="str">
        <f>IF('NEO GRP '!M48=0,"",'NEO GRP '!M48)</f>
        <v/>
      </c>
      <c r="G16" s="57" t="str">
        <f>IF('NEO GRP '!N48=0,"",'NEO GRP '!N48)</f>
        <v/>
      </c>
      <c r="H16" s="57" t="str">
        <f>IF('NEO GRP '!O48=0,"",'NEO GRP '!O48)</f>
        <v/>
      </c>
      <c r="I16" s="57" t="str">
        <f>IF('NEO GRP '!P48=0,"",'NEO GRP '!P48)</f>
        <v/>
      </c>
      <c r="J16" s="57" t="str">
        <f>IF('NEO GRP '!Q48=0,"",'NEO GRP '!Q48)</f>
        <v/>
      </c>
      <c r="K16" s="57" t="str">
        <f>IF('NEO GRP '!R48=0,"",'NEO GRP '!R48)</f>
        <v/>
      </c>
      <c r="L16" s="57" t="str">
        <f>IF('NEO GRP '!S48=0,"",'NEO GRP '!S48)</f>
        <v/>
      </c>
      <c r="M16" s="57" t="str">
        <f>IF('NEO GRP '!T48=0,"",'NEO GRP '!T48)</f>
        <v/>
      </c>
      <c r="N16" s="57" t="str">
        <f>IF('NEO GRP '!U48=0,"",'NEO GRP '!U48)</f>
        <v/>
      </c>
      <c r="O16" s="57" t="str">
        <f>IF('NEO GRP '!V48=0,"",'NEO GRP '!V48)</f>
        <v/>
      </c>
      <c r="P16" s="57" t="str">
        <f>IF('NEO GRP '!W48=0,"",'NEO GRP '!W48)</f>
        <v/>
      </c>
      <c r="Q16" s="462" t="str">
        <f>IF('NEO GRP '!X48=0,"",'NEO GRP '!X48)</f>
        <v/>
      </c>
      <c r="R16" s="725" t="str">
        <f>IF('NEO GRP '!Y48=0,"",'NEO GRP '!Y48)</f>
        <v/>
      </c>
      <c r="S16" s="173" t="str">
        <f>IF('NEO GRP '!Z48=0,"",'NEO GRP '!Z48)</f>
        <v/>
      </c>
      <c r="T16" s="173" t="str">
        <f>IF('NEO GRP '!AA48=0,"",'NEO GRP '!AA48)</f>
        <v/>
      </c>
      <c r="U16" s="173" t="str">
        <f>IF('NEO GRP '!AB48=0,"",'NEO GRP '!AB48)</f>
        <v/>
      </c>
      <c r="V16" s="58">
        <f t="shared" si="0"/>
        <v>0</v>
      </c>
      <c r="W16" s="59">
        <f>V16*'NEO GRP '!H48</f>
        <v>0</v>
      </c>
      <c r="X16" s="60">
        <f>V16*'NEO GRP '!BD48</f>
        <v>0</v>
      </c>
    </row>
    <row r="17" spans="1:24" ht="23.25" customHeight="1">
      <c r="A17" s="547" t="str">
        <f>'NEO GRP '!C49</f>
        <v>NEO-6</v>
      </c>
      <c r="B17" s="551" t="str">
        <f>IF('NEO GRP '!D49=0,"",'NEO GRP '!D49)</f>
        <v/>
      </c>
      <c r="C17" s="552"/>
      <c r="D17" s="78" t="str">
        <f>IF('NEO GRP '!K49=0,"",'NEO GRP '!K49)</f>
        <v/>
      </c>
      <c r="E17" s="57" t="str">
        <f>IF('NEO GRP '!L49=0,"",'NEO GRP '!L49)</f>
        <v/>
      </c>
      <c r="F17" s="57" t="str">
        <f>IF('NEO GRP '!M49=0,"",'NEO GRP '!M49)</f>
        <v/>
      </c>
      <c r="G17" s="57" t="str">
        <f>IF('NEO GRP '!N49=0,"",'NEO GRP '!N49)</f>
        <v/>
      </c>
      <c r="H17" s="57" t="str">
        <f>IF('NEO GRP '!O49=0,"",'NEO GRP '!O49)</f>
        <v/>
      </c>
      <c r="I17" s="57" t="str">
        <f>IF('NEO GRP '!P49=0,"",'NEO GRP '!P49)</f>
        <v/>
      </c>
      <c r="J17" s="57" t="str">
        <f>IF('NEO GRP '!Q49=0,"",'NEO GRP '!Q49)</f>
        <v/>
      </c>
      <c r="K17" s="57" t="str">
        <f>IF('NEO GRP '!R49=0,"",'NEO GRP '!R49)</f>
        <v/>
      </c>
      <c r="L17" s="57" t="str">
        <f>IF('NEO GRP '!S49=0,"",'NEO GRP '!S49)</f>
        <v/>
      </c>
      <c r="M17" s="57" t="str">
        <f>IF('NEO GRP '!T49=0,"",'NEO GRP '!T49)</f>
        <v/>
      </c>
      <c r="N17" s="57" t="str">
        <f>IF('NEO GRP '!U49=0,"",'NEO GRP '!U49)</f>
        <v/>
      </c>
      <c r="O17" s="57" t="str">
        <f>IF('NEO GRP '!V49=0,"",'NEO GRP '!V49)</f>
        <v/>
      </c>
      <c r="P17" s="57" t="str">
        <f>IF('NEO GRP '!W49=0,"",'NEO GRP '!W49)</f>
        <v/>
      </c>
      <c r="Q17" s="462" t="str">
        <f>IF('NEO GRP '!X49=0,"",'NEO GRP '!X49)</f>
        <v/>
      </c>
      <c r="R17" s="725" t="str">
        <f>IF('NEO GRP '!Y49=0,"",'NEO GRP '!Y49)</f>
        <v/>
      </c>
      <c r="S17" s="173" t="str">
        <f>IF('NEO GRP '!Z49=0,"",'NEO GRP '!Z49)</f>
        <v/>
      </c>
      <c r="T17" s="173" t="str">
        <f>IF('NEO GRP '!AA49=0,"",'NEO GRP '!AA49)</f>
        <v/>
      </c>
      <c r="U17" s="173" t="str">
        <f>IF('NEO GRP '!AB49=0,"",'NEO GRP '!AB49)</f>
        <v/>
      </c>
      <c r="V17" s="58">
        <f t="shared" si="0"/>
        <v>0</v>
      </c>
      <c r="W17" s="59">
        <f>V17*'NEO GRP '!H49</f>
        <v>0</v>
      </c>
      <c r="X17" s="60">
        <f>V17*'NEO GRP '!BD49</f>
        <v>0</v>
      </c>
    </row>
    <row r="18" spans="1:24" ht="23.25" customHeight="1">
      <c r="A18" s="547" t="str">
        <f>'NEO GRP '!C50</f>
        <v>NEO-6-DT</v>
      </c>
      <c r="B18" s="551" t="str">
        <f>IF('NEO GRP '!D50=0,"",'NEO GRP '!D50)</f>
        <v>Dual tex.</v>
      </c>
      <c r="C18" s="552"/>
      <c r="D18" s="78" t="str">
        <f>IF('NEO GRP '!K50=0,"",'NEO GRP '!K50)</f>
        <v/>
      </c>
      <c r="E18" s="57" t="str">
        <f>IF('NEO GRP '!L50=0,"",'NEO GRP '!L50)</f>
        <v/>
      </c>
      <c r="F18" s="57" t="str">
        <f>IF('NEO GRP '!M50=0,"",'NEO GRP '!M50)</f>
        <v/>
      </c>
      <c r="G18" s="57" t="str">
        <f>IF('NEO GRP '!N50=0,"",'NEO GRP '!N50)</f>
        <v/>
      </c>
      <c r="H18" s="57" t="str">
        <f>IF('NEO GRP '!O50=0,"",'NEO GRP '!O50)</f>
        <v/>
      </c>
      <c r="I18" s="57" t="str">
        <f>IF('NEO GRP '!P50=0,"",'NEO GRP '!P50)</f>
        <v/>
      </c>
      <c r="J18" s="57" t="str">
        <f>IF('NEO GRP '!Q50=0,"",'NEO GRP '!Q50)</f>
        <v/>
      </c>
      <c r="K18" s="57" t="str">
        <f>IF('NEO GRP '!R50=0,"",'NEO GRP '!R50)</f>
        <v/>
      </c>
      <c r="L18" s="57" t="str">
        <f>IF('NEO GRP '!S50=0,"",'NEO GRP '!S50)</f>
        <v/>
      </c>
      <c r="M18" s="57" t="str">
        <f>IF('NEO GRP '!T50=0,"",'NEO GRP '!T50)</f>
        <v/>
      </c>
      <c r="N18" s="57" t="str">
        <f>IF('NEO GRP '!U50=0,"",'NEO GRP '!U50)</f>
        <v/>
      </c>
      <c r="O18" s="57" t="str">
        <f>IF('NEO GRP '!V50=0,"",'NEO GRP '!V50)</f>
        <v/>
      </c>
      <c r="P18" s="57" t="str">
        <f>IF('NEO GRP '!W50=0,"",'NEO GRP '!W50)</f>
        <v/>
      </c>
      <c r="Q18" s="462" t="str">
        <f>IF('NEO GRP '!X50=0,"",'NEO GRP '!X50)</f>
        <v/>
      </c>
      <c r="R18" s="725" t="str">
        <f>IF('NEO GRP '!Y50=0,"",'NEO GRP '!Y50)</f>
        <v/>
      </c>
      <c r="S18" s="173" t="str">
        <f>IF('NEO GRP '!Z50=0,"",'NEO GRP '!Z50)</f>
        <v/>
      </c>
      <c r="T18" s="173" t="str">
        <f>IF('NEO GRP '!AA50=0,"",'NEO GRP '!AA50)</f>
        <v/>
      </c>
      <c r="U18" s="173" t="str">
        <f>IF('NEO GRP '!AB50=0,"",'NEO GRP '!AB50)</f>
        <v/>
      </c>
      <c r="V18" s="58">
        <f t="shared" si="0"/>
        <v>0</v>
      </c>
      <c r="W18" s="59">
        <f>V18*'NEO GRP '!H50</f>
        <v>0</v>
      </c>
      <c r="X18" s="60">
        <f>V18*'NEO GRP '!BD50</f>
        <v>0</v>
      </c>
    </row>
    <row r="19" spans="1:24" ht="23.25" customHeight="1">
      <c r="A19" s="547" t="str">
        <f>'NEO GRP '!C51</f>
        <v>NEO-11</v>
      </c>
      <c r="B19" s="551" t="str">
        <f>IF('NEO GRP '!D51=0,"",'NEO GRP '!D51)</f>
        <v/>
      </c>
      <c r="C19" s="552"/>
      <c r="D19" s="78" t="str">
        <f>IF('NEO GRP '!K51=0,"",'NEO GRP '!K51)</f>
        <v/>
      </c>
      <c r="E19" s="57" t="str">
        <f>IF('NEO GRP '!L51=0,"",'NEO GRP '!L51)</f>
        <v/>
      </c>
      <c r="F19" s="57" t="str">
        <f>IF('NEO GRP '!M51=0,"",'NEO GRP '!M51)</f>
        <v/>
      </c>
      <c r="G19" s="57" t="str">
        <f>IF('NEO GRP '!N51=0,"",'NEO GRP '!N51)</f>
        <v/>
      </c>
      <c r="H19" s="57" t="str">
        <f>IF('NEO GRP '!O51=0,"",'NEO GRP '!O51)</f>
        <v/>
      </c>
      <c r="I19" s="57" t="str">
        <f>IF('NEO GRP '!P51=0,"",'NEO GRP '!P51)</f>
        <v/>
      </c>
      <c r="J19" s="57" t="str">
        <f>IF('NEO GRP '!Q51=0,"",'NEO GRP '!Q51)</f>
        <v/>
      </c>
      <c r="K19" s="57" t="str">
        <f>IF('NEO GRP '!R51=0,"",'NEO GRP '!R51)</f>
        <v/>
      </c>
      <c r="L19" s="57" t="str">
        <f>IF('NEO GRP '!S51=0,"",'NEO GRP '!S51)</f>
        <v/>
      </c>
      <c r="M19" s="57" t="str">
        <f>IF('NEO GRP '!T51=0,"",'NEO GRP '!T51)</f>
        <v/>
      </c>
      <c r="N19" s="57" t="str">
        <f>IF('NEO GRP '!U51=0,"",'NEO GRP '!U51)</f>
        <v/>
      </c>
      <c r="O19" s="57" t="str">
        <f>IF('NEO GRP '!V51=0,"",'NEO GRP '!V51)</f>
        <v/>
      </c>
      <c r="P19" s="57" t="str">
        <f>IF('NEO GRP '!W51=0,"",'NEO GRP '!W51)</f>
        <v/>
      </c>
      <c r="Q19" s="462" t="str">
        <f>IF('NEO GRP '!X51=0,"",'NEO GRP '!X51)</f>
        <v/>
      </c>
      <c r="R19" s="725" t="str">
        <f>IF('NEO GRP '!Y51=0,"",'NEO GRP '!Y51)</f>
        <v/>
      </c>
      <c r="S19" s="173" t="str">
        <f>IF('NEO GRP '!Z51=0,"",'NEO GRP '!Z51)</f>
        <v/>
      </c>
      <c r="T19" s="173" t="str">
        <f>IF('NEO GRP '!AA51=0,"",'NEO GRP '!AA51)</f>
        <v/>
      </c>
      <c r="U19" s="173" t="str">
        <f>IF('NEO GRP '!AB51=0,"",'NEO GRP '!AB51)</f>
        <v/>
      </c>
      <c r="V19" s="58">
        <f t="shared" si="0"/>
        <v>0</v>
      </c>
      <c r="W19" s="59">
        <f>V19*'NEO GRP '!H51</f>
        <v>0</v>
      </c>
      <c r="X19" s="60">
        <f>V19*'NEO GRP '!BD51</f>
        <v>0</v>
      </c>
    </row>
    <row r="20" spans="1:24" ht="23.25" customHeight="1">
      <c r="A20" s="547" t="str">
        <f>'NEO GRP '!C52</f>
        <v>NEO-11-DT</v>
      </c>
      <c r="B20" s="551" t="str">
        <f>IF('NEO GRP '!D52=0,"",'NEO GRP '!D52)</f>
        <v>Dual tex.</v>
      </c>
      <c r="C20" s="552"/>
      <c r="D20" s="78" t="str">
        <f>IF('NEO GRP '!K52=0,"",'NEO GRP '!K52)</f>
        <v/>
      </c>
      <c r="E20" s="57" t="str">
        <f>IF('NEO GRP '!L52=0,"",'NEO GRP '!L52)</f>
        <v/>
      </c>
      <c r="F20" s="57" t="str">
        <f>IF('NEO GRP '!M52=0,"",'NEO GRP '!M52)</f>
        <v/>
      </c>
      <c r="G20" s="57" t="str">
        <f>IF('NEO GRP '!N52=0,"",'NEO GRP '!N52)</f>
        <v/>
      </c>
      <c r="H20" s="57" t="str">
        <f>IF('NEO GRP '!O52=0,"",'NEO GRP '!O52)</f>
        <v/>
      </c>
      <c r="I20" s="57" t="str">
        <f>IF('NEO GRP '!P52=0,"",'NEO GRP '!P52)</f>
        <v/>
      </c>
      <c r="J20" s="57" t="str">
        <f>IF('NEO GRP '!Q52=0,"",'NEO GRP '!Q52)</f>
        <v/>
      </c>
      <c r="K20" s="57" t="str">
        <f>IF('NEO GRP '!R52=0,"",'NEO GRP '!R52)</f>
        <v/>
      </c>
      <c r="L20" s="57" t="str">
        <f>IF('NEO GRP '!S52=0,"",'NEO GRP '!S52)</f>
        <v/>
      </c>
      <c r="M20" s="57" t="str">
        <f>IF('NEO GRP '!T52=0,"",'NEO GRP '!T52)</f>
        <v/>
      </c>
      <c r="N20" s="57" t="str">
        <f>IF('NEO GRP '!U52=0,"",'NEO GRP '!U52)</f>
        <v/>
      </c>
      <c r="O20" s="57" t="str">
        <f>IF('NEO GRP '!V52=0,"",'NEO GRP '!V52)</f>
        <v/>
      </c>
      <c r="P20" s="57" t="str">
        <f>IF('NEO GRP '!W52=0,"",'NEO GRP '!W52)</f>
        <v/>
      </c>
      <c r="Q20" s="462" t="str">
        <f>IF('NEO GRP '!X52=0,"",'NEO GRP '!X52)</f>
        <v/>
      </c>
      <c r="R20" s="725" t="str">
        <f>IF('NEO GRP '!Y52=0,"",'NEO GRP '!Y52)</f>
        <v/>
      </c>
      <c r="S20" s="173" t="str">
        <f>IF('NEO GRP '!Z52=0,"",'NEO GRP '!Z52)</f>
        <v/>
      </c>
      <c r="T20" s="173" t="str">
        <f>IF('NEO GRP '!AA52=0,"",'NEO GRP '!AA52)</f>
        <v/>
      </c>
      <c r="U20" s="173" t="str">
        <f>IF('NEO GRP '!AB52=0,"",'NEO GRP '!AB52)</f>
        <v/>
      </c>
      <c r="V20" s="58">
        <f t="shared" si="0"/>
        <v>0</v>
      </c>
      <c r="W20" s="59">
        <f>V20*'NEO GRP '!H52</f>
        <v>0</v>
      </c>
      <c r="X20" s="60">
        <f>V20*'NEO GRP '!BD52</f>
        <v>0</v>
      </c>
    </row>
    <row r="21" spans="1:24" ht="23.25" customHeight="1">
      <c r="A21" s="547" t="str">
        <f>'NEO GRP '!C53</f>
        <v>NEO-12</v>
      </c>
      <c r="B21" s="551" t="str">
        <f>IF('NEO GRP '!D53=0,"",'NEO GRP '!D53)</f>
        <v/>
      </c>
      <c r="C21" s="552"/>
      <c r="D21" s="78" t="str">
        <f>IF('NEO GRP '!K53=0,"",'NEO GRP '!K53)</f>
        <v/>
      </c>
      <c r="E21" s="57" t="str">
        <f>IF('NEO GRP '!L53=0,"",'NEO GRP '!L53)</f>
        <v/>
      </c>
      <c r="F21" s="57" t="str">
        <f>IF('NEO GRP '!M53=0,"",'NEO GRP '!M53)</f>
        <v/>
      </c>
      <c r="G21" s="57" t="str">
        <f>IF('NEO GRP '!N53=0,"",'NEO GRP '!N53)</f>
        <v/>
      </c>
      <c r="H21" s="57" t="str">
        <f>IF('NEO GRP '!O53=0,"",'NEO GRP '!O53)</f>
        <v/>
      </c>
      <c r="I21" s="57" t="str">
        <f>IF('NEO GRP '!P53=0,"",'NEO GRP '!P53)</f>
        <v/>
      </c>
      <c r="J21" s="57" t="str">
        <f>IF('NEO GRP '!Q53=0,"",'NEO GRP '!Q53)</f>
        <v/>
      </c>
      <c r="K21" s="57" t="str">
        <f>IF('NEO GRP '!R53=0,"",'NEO GRP '!R53)</f>
        <v/>
      </c>
      <c r="L21" s="57" t="str">
        <f>IF('NEO GRP '!S53=0,"",'NEO GRP '!S53)</f>
        <v/>
      </c>
      <c r="M21" s="57" t="str">
        <f>IF('NEO GRP '!T53=0,"",'NEO GRP '!T53)</f>
        <v/>
      </c>
      <c r="N21" s="57" t="str">
        <f>IF('NEO GRP '!U53=0,"",'NEO GRP '!U53)</f>
        <v/>
      </c>
      <c r="O21" s="57" t="str">
        <f>IF('NEO GRP '!V53=0,"",'NEO GRP '!V53)</f>
        <v/>
      </c>
      <c r="P21" s="57" t="str">
        <f>IF('NEO GRP '!W53=0,"",'NEO GRP '!W53)</f>
        <v/>
      </c>
      <c r="Q21" s="462" t="str">
        <f>IF('NEO GRP '!X53=0,"",'NEO GRP '!X53)</f>
        <v/>
      </c>
      <c r="R21" s="725" t="str">
        <f>IF('NEO GRP '!Y53=0,"",'NEO GRP '!Y53)</f>
        <v/>
      </c>
      <c r="S21" s="173" t="str">
        <f>IF('NEO GRP '!Z53=0,"",'NEO GRP '!Z53)</f>
        <v/>
      </c>
      <c r="T21" s="173" t="str">
        <f>IF('NEO GRP '!AA53=0,"",'NEO GRP '!AA53)</f>
        <v/>
      </c>
      <c r="U21" s="173" t="str">
        <f>IF('NEO GRP '!AB53=0,"",'NEO GRP '!AB53)</f>
        <v/>
      </c>
      <c r="V21" s="58">
        <f t="shared" si="0"/>
        <v>0</v>
      </c>
      <c r="W21" s="59">
        <f>V21*'NEO GRP '!H53</f>
        <v>0</v>
      </c>
      <c r="X21" s="60">
        <f>V21*'NEO GRP '!BD53</f>
        <v>0</v>
      </c>
    </row>
    <row r="22" spans="1:24" ht="23.25" customHeight="1">
      <c r="A22" s="547" t="str">
        <f>'NEO GRP '!C54</f>
        <v>NEO-12-DT</v>
      </c>
      <c r="B22" s="551" t="str">
        <f>IF('NEO GRP '!D54=0,"",'NEO GRP '!D54)</f>
        <v>Dual tex.</v>
      </c>
      <c r="C22" s="552"/>
      <c r="D22" s="78" t="str">
        <f>IF('NEO GRP '!K54=0,"",'NEO GRP '!K54)</f>
        <v/>
      </c>
      <c r="E22" s="57" t="str">
        <f>IF('NEO GRP '!L54=0,"",'NEO GRP '!L54)</f>
        <v/>
      </c>
      <c r="F22" s="57" t="str">
        <f>IF('NEO GRP '!M54=0,"",'NEO GRP '!M54)</f>
        <v/>
      </c>
      <c r="G22" s="57" t="str">
        <f>IF('NEO GRP '!N54=0,"",'NEO GRP '!N54)</f>
        <v/>
      </c>
      <c r="H22" s="57" t="str">
        <f>IF('NEO GRP '!O54=0,"",'NEO GRP '!O54)</f>
        <v/>
      </c>
      <c r="I22" s="57" t="str">
        <f>IF('NEO GRP '!P54=0,"",'NEO GRP '!P54)</f>
        <v/>
      </c>
      <c r="J22" s="57" t="str">
        <f>IF('NEO GRP '!Q54=0,"",'NEO GRP '!Q54)</f>
        <v/>
      </c>
      <c r="K22" s="57" t="str">
        <f>IF('NEO GRP '!R54=0,"",'NEO GRP '!R54)</f>
        <v/>
      </c>
      <c r="L22" s="57" t="str">
        <f>IF('NEO GRP '!S54=0,"",'NEO GRP '!S54)</f>
        <v/>
      </c>
      <c r="M22" s="57" t="str">
        <f>IF('NEO GRP '!T54=0,"",'NEO GRP '!T54)</f>
        <v/>
      </c>
      <c r="N22" s="57" t="str">
        <f>IF('NEO GRP '!U54=0,"",'NEO GRP '!U54)</f>
        <v/>
      </c>
      <c r="O22" s="57" t="str">
        <f>IF('NEO GRP '!V54=0,"",'NEO GRP '!V54)</f>
        <v/>
      </c>
      <c r="P22" s="57" t="str">
        <f>IF('NEO GRP '!W54=0,"",'NEO GRP '!W54)</f>
        <v/>
      </c>
      <c r="Q22" s="462" t="str">
        <f>IF('NEO GRP '!X54=0,"",'NEO GRP '!X54)</f>
        <v/>
      </c>
      <c r="R22" s="725" t="str">
        <f>IF('NEO GRP '!Y54=0,"",'NEO GRP '!Y54)</f>
        <v/>
      </c>
      <c r="S22" s="173" t="str">
        <f>IF('NEO GRP '!Z54=0,"",'NEO GRP '!Z54)</f>
        <v/>
      </c>
      <c r="T22" s="173" t="str">
        <f>IF('NEO GRP '!AA54=0,"",'NEO GRP '!AA54)</f>
        <v/>
      </c>
      <c r="U22" s="173" t="str">
        <f>IF('NEO GRP '!AB54=0,"",'NEO GRP '!AB54)</f>
        <v/>
      </c>
      <c r="V22" s="58">
        <f t="shared" si="0"/>
        <v>0</v>
      </c>
      <c r="W22" s="59">
        <f>V22*'NEO GRP '!H54</f>
        <v>0</v>
      </c>
      <c r="X22" s="60">
        <f>V22*'NEO GRP '!BD54</f>
        <v>0</v>
      </c>
    </row>
    <row r="23" spans="1:24" ht="23.25" customHeight="1">
      <c r="A23" s="547" t="str">
        <f>'NEO GRP '!C55</f>
        <v>NEO-13</v>
      </c>
      <c r="B23" s="551" t="str">
        <f>IF('NEO GRP '!D55=0,"",'NEO GRP '!D55)</f>
        <v/>
      </c>
      <c r="C23" s="552"/>
      <c r="D23" s="78" t="str">
        <f>IF('NEO GRP '!K55=0,"",'NEO GRP '!K55)</f>
        <v/>
      </c>
      <c r="E23" s="57" t="str">
        <f>IF('NEO GRP '!L55=0,"",'NEO GRP '!L55)</f>
        <v/>
      </c>
      <c r="F23" s="57" t="str">
        <f>IF('NEO GRP '!M55=0,"",'NEO GRP '!M55)</f>
        <v/>
      </c>
      <c r="G23" s="57" t="str">
        <f>IF('NEO GRP '!N55=0,"",'NEO GRP '!N55)</f>
        <v/>
      </c>
      <c r="H23" s="57" t="str">
        <f>IF('NEO GRP '!O55=0,"",'NEO GRP '!O55)</f>
        <v/>
      </c>
      <c r="I23" s="57" t="str">
        <f>IF('NEO GRP '!P55=0,"",'NEO GRP '!P55)</f>
        <v/>
      </c>
      <c r="J23" s="57" t="str">
        <f>IF('NEO GRP '!Q55=0,"",'NEO GRP '!Q55)</f>
        <v/>
      </c>
      <c r="K23" s="57" t="str">
        <f>IF('NEO GRP '!R55=0,"",'NEO GRP '!R55)</f>
        <v/>
      </c>
      <c r="L23" s="57" t="str">
        <f>IF('NEO GRP '!S55=0,"",'NEO GRP '!S55)</f>
        <v/>
      </c>
      <c r="M23" s="57" t="str">
        <f>IF('NEO GRP '!T55=0,"",'NEO GRP '!T55)</f>
        <v/>
      </c>
      <c r="N23" s="57" t="str">
        <f>IF('NEO GRP '!U55=0,"",'NEO GRP '!U55)</f>
        <v/>
      </c>
      <c r="O23" s="57" t="str">
        <f>IF('NEO GRP '!V55=0,"",'NEO GRP '!V55)</f>
        <v/>
      </c>
      <c r="P23" s="57" t="str">
        <f>IF('NEO GRP '!W55=0,"",'NEO GRP '!W55)</f>
        <v/>
      </c>
      <c r="Q23" s="462" t="str">
        <f>IF('NEO GRP '!X55=0,"",'NEO GRP '!X55)</f>
        <v/>
      </c>
      <c r="R23" s="725" t="str">
        <f>IF('NEO GRP '!Y55=0,"",'NEO GRP '!Y55)</f>
        <v/>
      </c>
      <c r="S23" s="173" t="str">
        <f>IF('NEO GRP '!Z55=0,"",'NEO GRP '!Z55)</f>
        <v/>
      </c>
      <c r="T23" s="173" t="str">
        <f>IF('NEO GRP '!AA55=0,"",'NEO GRP '!AA55)</f>
        <v/>
      </c>
      <c r="U23" s="173" t="str">
        <f>IF('NEO GRP '!AB55=0,"",'NEO GRP '!AB55)</f>
        <v/>
      </c>
      <c r="V23" s="58">
        <f t="shared" si="0"/>
        <v>0</v>
      </c>
      <c r="W23" s="59">
        <f>V23*'NEO GRP '!H55</f>
        <v>0</v>
      </c>
      <c r="X23" s="60">
        <f>V23*'NEO GRP '!BD55</f>
        <v>0</v>
      </c>
    </row>
    <row r="24" spans="1:24" ht="23.25" customHeight="1">
      <c r="A24" s="547" t="str">
        <f>'NEO GRP '!C56</f>
        <v>NEO-13-DT</v>
      </c>
      <c r="B24" s="551" t="str">
        <f>IF('NEO GRP '!D56=0,"",'NEO GRP '!D56)</f>
        <v>Dual tex.</v>
      </c>
      <c r="C24" s="552"/>
      <c r="D24" s="78" t="str">
        <f>IF('NEO GRP '!K56=0,"",'NEO GRP '!K56)</f>
        <v/>
      </c>
      <c r="E24" s="57" t="str">
        <f>IF('NEO GRP '!L56=0,"",'NEO GRP '!L56)</f>
        <v/>
      </c>
      <c r="F24" s="57" t="str">
        <f>IF('NEO GRP '!M56=0,"",'NEO GRP '!M56)</f>
        <v/>
      </c>
      <c r="G24" s="57" t="str">
        <f>IF('NEO GRP '!N56=0,"",'NEO GRP '!N56)</f>
        <v/>
      </c>
      <c r="H24" s="57" t="str">
        <f>IF('NEO GRP '!O56=0,"",'NEO GRP '!O56)</f>
        <v/>
      </c>
      <c r="I24" s="57" t="str">
        <f>IF('NEO GRP '!P56=0,"",'NEO GRP '!P56)</f>
        <v/>
      </c>
      <c r="J24" s="57" t="str">
        <f>IF('NEO GRP '!Q56=0,"",'NEO GRP '!Q56)</f>
        <v/>
      </c>
      <c r="K24" s="57" t="str">
        <f>IF('NEO GRP '!R56=0,"",'NEO GRP '!R56)</f>
        <v/>
      </c>
      <c r="L24" s="57" t="str">
        <f>IF('NEO GRP '!S56=0,"",'NEO GRP '!S56)</f>
        <v/>
      </c>
      <c r="M24" s="57" t="str">
        <f>IF('NEO GRP '!T56=0,"",'NEO GRP '!T56)</f>
        <v/>
      </c>
      <c r="N24" s="57" t="str">
        <f>IF('NEO GRP '!U56=0,"",'NEO GRP '!U56)</f>
        <v/>
      </c>
      <c r="O24" s="57" t="str">
        <f>IF('NEO GRP '!V56=0,"",'NEO GRP '!V56)</f>
        <v/>
      </c>
      <c r="P24" s="57" t="str">
        <f>IF('NEO GRP '!W56=0,"",'NEO GRP '!W56)</f>
        <v/>
      </c>
      <c r="Q24" s="462" t="str">
        <f>IF('NEO GRP '!X56=0,"",'NEO GRP '!X56)</f>
        <v/>
      </c>
      <c r="R24" s="725" t="str">
        <f>IF('NEO GRP '!Y56=0,"",'NEO GRP '!Y56)</f>
        <v/>
      </c>
      <c r="S24" s="173" t="str">
        <f>IF('NEO GRP '!Z56=0,"",'NEO GRP '!Z56)</f>
        <v/>
      </c>
      <c r="T24" s="173" t="str">
        <f>IF('NEO GRP '!AA56=0,"",'NEO GRP '!AA56)</f>
        <v/>
      </c>
      <c r="U24" s="173" t="str">
        <f>IF('NEO GRP '!AB56=0,"",'NEO GRP '!AB56)</f>
        <v/>
      </c>
      <c r="V24" s="58">
        <f t="shared" si="0"/>
        <v>0</v>
      </c>
      <c r="W24" s="59">
        <f>V24*'NEO GRP '!H56</f>
        <v>0</v>
      </c>
      <c r="X24" s="60">
        <f>V24*'NEO GRP '!BD56</f>
        <v>0</v>
      </c>
    </row>
    <row r="25" spans="1:24" ht="23.25" customHeight="1">
      <c r="A25" s="547" t="str">
        <f>'NEO GRP '!C57</f>
        <v>NEO-14</v>
      </c>
      <c r="B25" s="551" t="str">
        <f>IF('NEO GRP '!D57=0,"",'NEO GRP '!D57)</f>
        <v/>
      </c>
      <c r="C25" s="552"/>
      <c r="D25" s="78" t="str">
        <f>IF('NEO GRP '!K57=0,"",'NEO GRP '!K57)</f>
        <v/>
      </c>
      <c r="E25" s="57" t="str">
        <f>IF('NEO GRP '!L57=0,"",'NEO GRP '!L57)</f>
        <v/>
      </c>
      <c r="F25" s="57" t="str">
        <f>IF('NEO GRP '!M57=0,"",'NEO GRP '!M57)</f>
        <v/>
      </c>
      <c r="G25" s="57" t="str">
        <f>IF('NEO GRP '!N57=0,"",'NEO GRP '!N57)</f>
        <v/>
      </c>
      <c r="H25" s="57" t="str">
        <f>IF('NEO GRP '!O57=0,"",'NEO GRP '!O57)</f>
        <v/>
      </c>
      <c r="I25" s="57" t="str">
        <f>IF('NEO GRP '!P57=0,"",'NEO GRP '!P57)</f>
        <v/>
      </c>
      <c r="J25" s="57" t="str">
        <f>IF('NEO GRP '!Q57=0,"",'NEO GRP '!Q57)</f>
        <v/>
      </c>
      <c r="K25" s="57" t="str">
        <f>IF('NEO GRP '!R57=0,"",'NEO GRP '!R57)</f>
        <v/>
      </c>
      <c r="L25" s="57" t="str">
        <f>IF('NEO GRP '!S57=0,"",'NEO GRP '!S57)</f>
        <v/>
      </c>
      <c r="M25" s="57" t="str">
        <f>IF('NEO GRP '!T57=0,"",'NEO GRP '!T57)</f>
        <v/>
      </c>
      <c r="N25" s="57" t="str">
        <f>IF('NEO GRP '!U57=0,"",'NEO GRP '!U57)</f>
        <v/>
      </c>
      <c r="O25" s="57" t="str">
        <f>IF('NEO GRP '!V57=0,"",'NEO GRP '!V57)</f>
        <v/>
      </c>
      <c r="P25" s="57" t="str">
        <f>IF('NEO GRP '!W57=0,"",'NEO GRP '!W57)</f>
        <v/>
      </c>
      <c r="Q25" s="462" t="str">
        <f>IF('NEO GRP '!X57=0,"",'NEO GRP '!X57)</f>
        <v/>
      </c>
      <c r="R25" s="725" t="str">
        <f>IF('NEO GRP '!Y57=0,"",'NEO GRP '!Y57)</f>
        <v/>
      </c>
      <c r="S25" s="173" t="str">
        <f>IF('NEO GRP '!Z57=0,"",'NEO GRP '!Z57)</f>
        <v/>
      </c>
      <c r="T25" s="173" t="str">
        <f>IF('NEO GRP '!AA57=0,"",'NEO GRP '!AA57)</f>
        <v/>
      </c>
      <c r="U25" s="173" t="str">
        <f>IF('NEO GRP '!AB57=0,"",'NEO GRP '!AB57)</f>
        <v/>
      </c>
      <c r="V25" s="58">
        <f t="shared" si="0"/>
        <v>0</v>
      </c>
      <c r="W25" s="59">
        <f>V25*'NEO GRP '!H57</f>
        <v>0</v>
      </c>
      <c r="X25" s="60">
        <f>V25*'NEO GRP '!BD57</f>
        <v>0</v>
      </c>
    </row>
    <row r="26" spans="1:24" ht="23.25" customHeight="1">
      <c r="A26" s="547" t="str">
        <f>'NEO GRP '!C58</f>
        <v>NEO-14-DT</v>
      </c>
      <c r="B26" s="551" t="str">
        <f>IF('NEO GRP '!D58=0,"",'NEO GRP '!D58)</f>
        <v>Dual tex.</v>
      </c>
      <c r="C26" s="552"/>
      <c r="D26" s="78" t="str">
        <f>IF('NEO GRP '!K58=0,"",'NEO GRP '!K58)</f>
        <v/>
      </c>
      <c r="E26" s="57" t="str">
        <f>IF('NEO GRP '!L58=0,"",'NEO GRP '!L58)</f>
        <v/>
      </c>
      <c r="F26" s="57" t="str">
        <f>IF('NEO GRP '!M58=0,"",'NEO GRP '!M58)</f>
        <v/>
      </c>
      <c r="G26" s="57" t="str">
        <f>IF('NEO GRP '!N58=0,"",'NEO GRP '!N58)</f>
        <v/>
      </c>
      <c r="H26" s="57" t="str">
        <f>IF('NEO GRP '!O58=0,"",'NEO GRP '!O58)</f>
        <v/>
      </c>
      <c r="I26" s="57" t="str">
        <f>IF('NEO GRP '!P58=0,"",'NEO GRP '!P58)</f>
        <v/>
      </c>
      <c r="J26" s="57" t="str">
        <f>IF('NEO GRP '!Q58=0,"",'NEO GRP '!Q58)</f>
        <v/>
      </c>
      <c r="K26" s="57" t="str">
        <f>IF('NEO GRP '!R58=0,"",'NEO GRP '!R58)</f>
        <v/>
      </c>
      <c r="L26" s="57" t="str">
        <f>IF('NEO GRP '!S58=0,"",'NEO GRP '!S58)</f>
        <v/>
      </c>
      <c r="M26" s="57" t="str">
        <f>IF('NEO GRP '!T58=0,"",'NEO GRP '!T58)</f>
        <v/>
      </c>
      <c r="N26" s="57" t="str">
        <f>IF('NEO GRP '!U58=0,"",'NEO GRP '!U58)</f>
        <v/>
      </c>
      <c r="O26" s="57" t="str">
        <f>IF('NEO GRP '!V58=0,"",'NEO GRP '!V58)</f>
        <v/>
      </c>
      <c r="P26" s="57" t="str">
        <f>IF('NEO GRP '!W58=0,"",'NEO GRP '!W58)</f>
        <v/>
      </c>
      <c r="Q26" s="462" t="str">
        <f>IF('NEO GRP '!X58=0,"",'NEO GRP '!X58)</f>
        <v/>
      </c>
      <c r="R26" s="725" t="str">
        <f>IF('NEO GRP '!Y58=0,"",'NEO GRP '!Y58)</f>
        <v/>
      </c>
      <c r="S26" s="173" t="str">
        <f>IF('NEO GRP '!Z58=0,"",'NEO GRP '!Z58)</f>
        <v/>
      </c>
      <c r="T26" s="173" t="str">
        <f>IF('NEO GRP '!AA58=0,"",'NEO GRP '!AA58)</f>
        <v/>
      </c>
      <c r="U26" s="173" t="str">
        <f>IF('NEO GRP '!AB58=0,"",'NEO GRP '!AB58)</f>
        <v/>
      </c>
      <c r="V26" s="58">
        <f t="shared" si="0"/>
        <v>0</v>
      </c>
      <c r="W26" s="59">
        <f>V26*'NEO GRP '!H58</f>
        <v>0</v>
      </c>
      <c r="X26" s="60">
        <f>V26*'NEO GRP '!BD58</f>
        <v>0</v>
      </c>
    </row>
    <row r="27" spans="1:24" ht="23.25" customHeight="1">
      <c r="A27" s="547" t="str">
        <f>'NEO GRP '!C59</f>
        <v>NEO-15</v>
      </c>
      <c r="B27" s="551" t="str">
        <f>IF('NEO GRP '!D59=0,"",'NEO GRP '!D59)</f>
        <v/>
      </c>
      <c r="C27" s="552"/>
      <c r="D27" s="78" t="str">
        <f>IF('NEO GRP '!K59=0,"",'NEO GRP '!K59)</f>
        <v/>
      </c>
      <c r="E27" s="57" t="str">
        <f>IF('NEO GRP '!L59=0,"",'NEO GRP '!L59)</f>
        <v/>
      </c>
      <c r="F27" s="57" t="str">
        <f>IF('NEO GRP '!M59=0,"",'NEO GRP '!M59)</f>
        <v/>
      </c>
      <c r="G27" s="57" t="str">
        <f>IF('NEO GRP '!N59=0,"",'NEO GRP '!N59)</f>
        <v/>
      </c>
      <c r="H27" s="57" t="str">
        <f>IF('NEO GRP '!O59=0,"",'NEO GRP '!O59)</f>
        <v/>
      </c>
      <c r="I27" s="57" t="str">
        <f>IF('NEO GRP '!P59=0,"",'NEO GRP '!P59)</f>
        <v/>
      </c>
      <c r="J27" s="57" t="str">
        <f>IF('NEO GRP '!Q59=0,"",'NEO GRP '!Q59)</f>
        <v/>
      </c>
      <c r="K27" s="57" t="str">
        <f>IF('NEO GRP '!R59=0,"",'NEO GRP '!R59)</f>
        <v/>
      </c>
      <c r="L27" s="57" t="str">
        <f>IF('NEO GRP '!S59=0,"",'NEO GRP '!S59)</f>
        <v/>
      </c>
      <c r="M27" s="57" t="str">
        <f>IF('NEO GRP '!T59=0,"",'NEO GRP '!T59)</f>
        <v/>
      </c>
      <c r="N27" s="57" t="str">
        <f>IF('NEO GRP '!U59=0,"",'NEO GRP '!U59)</f>
        <v/>
      </c>
      <c r="O27" s="57" t="str">
        <f>IF('NEO GRP '!V59=0,"",'NEO GRP '!V59)</f>
        <v/>
      </c>
      <c r="P27" s="57" t="str">
        <f>IF('NEO GRP '!W59=0,"",'NEO GRP '!W59)</f>
        <v/>
      </c>
      <c r="Q27" s="462" t="str">
        <f>IF('NEO GRP '!X59=0,"",'NEO GRP '!X59)</f>
        <v/>
      </c>
      <c r="R27" s="725" t="str">
        <f>IF('NEO GRP '!Y59=0,"",'NEO GRP '!Y59)</f>
        <v/>
      </c>
      <c r="S27" s="173" t="str">
        <f>IF('NEO GRP '!Z59=0,"",'NEO GRP '!Z59)</f>
        <v/>
      </c>
      <c r="T27" s="173" t="str">
        <f>IF('NEO GRP '!AA59=0,"",'NEO GRP '!AA59)</f>
        <v/>
      </c>
      <c r="U27" s="173" t="str">
        <f>IF('NEO GRP '!AB59=0,"",'NEO GRP '!AB59)</f>
        <v/>
      </c>
      <c r="V27" s="58">
        <f t="shared" si="0"/>
        <v>0</v>
      </c>
      <c r="W27" s="59">
        <f>V27*'NEO GRP '!H59</f>
        <v>0</v>
      </c>
      <c r="X27" s="60">
        <f>V27*'NEO GRP '!BD59</f>
        <v>0</v>
      </c>
    </row>
    <row r="28" spans="1:24" ht="23.25" customHeight="1">
      <c r="A28" s="547" t="str">
        <f>'NEO GRP '!C60</f>
        <v>NEO-15-DT</v>
      </c>
      <c r="B28" s="551" t="str">
        <f>IF('NEO GRP '!D60=0,"",'NEO GRP '!D60)</f>
        <v>Dual tex.</v>
      </c>
      <c r="C28" s="552"/>
      <c r="D28" s="78" t="str">
        <f>IF('NEO GRP '!K60=0,"",'NEO GRP '!K60)</f>
        <v/>
      </c>
      <c r="E28" s="57" t="str">
        <f>IF('NEO GRP '!L60=0,"",'NEO GRP '!L60)</f>
        <v/>
      </c>
      <c r="F28" s="57" t="str">
        <f>IF('NEO GRP '!M60=0,"",'NEO GRP '!M60)</f>
        <v/>
      </c>
      <c r="G28" s="57" t="str">
        <f>IF('NEO GRP '!N60=0,"",'NEO GRP '!N60)</f>
        <v/>
      </c>
      <c r="H28" s="57" t="str">
        <f>IF('NEO GRP '!O60=0,"",'NEO GRP '!O60)</f>
        <v/>
      </c>
      <c r="I28" s="57" t="str">
        <f>IF('NEO GRP '!P60=0,"",'NEO GRP '!P60)</f>
        <v/>
      </c>
      <c r="J28" s="57" t="str">
        <f>IF('NEO GRP '!Q60=0,"",'NEO GRP '!Q60)</f>
        <v/>
      </c>
      <c r="K28" s="57" t="str">
        <f>IF('NEO GRP '!R60=0,"",'NEO GRP '!R60)</f>
        <v/>
      </c>
      <c r="L28" s="57" t="str">
        <f>IF('NEO GRP '!S60=0,"",'NEO GRP '!S60)</f>
        <v/>
      </c>
      <c r="M28" s="57" t="str">
        <f>IF('NEO GRP '!T60=0,"",'NEO GRP '!T60)</f>
        <v/>
      </c>
      <c r="N28" s="57" t="str">
        <f>IF('NEO GRP '!U60=0,"",'NEO GRP '!U60)</f>
        <v/>
      </c>
      <c r="O28" s="57" t="str">
        <f>IF('NEO GRP '!V60=0,"",'NEO GRP '!V60)</f>
        <v/>
      </c>
      <c r="P28" s="57" t="str">
        <f>IF('NEO GRP '!W60=0,"",'NEO GRP '!W60)</f>
        <v/>
      </c>
      <c r="Q28" s="462" t="str">
        <f>IF('NEO GRP '!X60=0,"",'NEO GRP '!X60)</f>
        <v/>
      </c>
      <c r="R28" s="725" t="str">
        <f>IF('NEO GRP '!Y60=0,"",'NEO GRP '!Y60)</f>
        <v/>
      </c>
      <c r="S28" s="173" t="str">
        <f>IF('NEO GRP '!Z60=0,"",'NEO GRP '!Z60)</f>
        <v/>
      </c>
      <c r="T28" s="173" t="str">
        <f>IF('NEO GRP '!AA60=0,"",'NEO GRP '!AA60)</f>
        <v/>
      </c>
      <c r="U28" s="173" t="str">
        <f>IF('NEO GRP '!AB60=0,"",'NEO GRP '!AB60)</f>
        <v/>
      </c>
      <c r="V28" s="58">
        <f t="shared" si="0"/>
        <v>0</v>
      </c>
      <c r="W28" s="59">
        <f>V28*'NEO GRP '!H60</f>
        <v>0</v>
      </c>
      <c r="X28" s="60">
        <f>V28*'NEO GRP '!BD60</f>
        <v>0</v>
      </c>
    </row>
    <row r="29" spans="1:24" ht="23.25" customHeight="1">
      <c r="A29" s="547" t="str">
        <f>'NEO GRP '!C61</f>
        <v>NEO-16</v>
      </c>
      <c r="B29" s="551" t="str">
        <f>IF('NEO GRP '!D61=0,"",'NEO GRP '!D61)</f>
        <v/>
      </c>
      <c r="C29" s="552"/>
      <c r="D29" s="78" t="str">
        <f>IF('NEO GRP '!K61=0,"",'NEO GRP '!K61)</f>
        <v/>
      </c>
      <c r="E29" s="57" t="str">
        <f>IF('NEO GRP '!L61=0,"",'NEO GRP '!L61)</f>
        <v/>
      </c>
      <c r="F29" s="57" t="str">
        <f>IF('NEO GRP '!M61=0,"",'NEO GRP '!M61)</f>
        <v/>
      </c>
      <c r="G29" s="57" t="str">
        <f>IF('NEO GRP '!N61=0,"",'NEO GRP '!N61)</f>
        <v/>
      </c>
      <c r="H29" s="57" t="str">
        <f>IF('NEO GRP '!O61=0,"",'NEO GRP '!O61)</f>
        <v/>
      </c>
      <c r="I29" s="57" t="str">
        <f>IF('NEO GRP '!P61=0,"",'NEO GRP '!P61)</f>
        <v/>
      </c>
      <c r="J29" s="57" t="str">
        <f>IF('NEO GRP '!Q61=0,"",'NEO GRP '!Q61)</f>
        <v/>
      </c>
      <c r="K29" s="57" t="str">
        <f>IF('NEO GRP '!R61=0,"",'NEO GRP '!R61)</f>
        <v/>
      </c>
      <c r="L29" s="57" t="str">
        <f>IF('NEO GRP '!S61=0,"",'NEO GRP '!S61)</f>
        <v/>
      </c>
      <c r="M29" s="57" t="str">
        <f>IF('NEO GRP '!T61=0,"",'NEO GRP '!T61)</f>
        <v/>
      </c>
      <c r="N29" s="57" t="str">
        <f>IF('NEO GRP '!U61=0,"",'NEO GRP '!U61)</f>
        <v/>
      </c>
      <c r="O29" s="57" t="str">
        <f>IF('NEO GRP '!V61=0,"",'NEO GRP '!V61)</f>
        <v/>
      </c>
      <c r="P29" s="57" t="str">
        <f>IF('NEO GRP '!W61=0,"",'NEO GRP '!W61)</f>
        <v/>
      </c>
      <c r="Q29" s="462" t="str">
        <f>IF('NEO GRP '!X61=0,"",'NEO GRP '!X61)</f>
        <v/>
      </c>
      <c r="R29" s="725" t="str">
        <f>IF('NEO GRP '!Y61=0,"",'NEO GRP '!Y61)</f>
        <v/>
      </c>
      <c r="S29" s="173" t="str">
        <f>IF('NEO GRP '!Z61=0,"",'NEO GRP '!Z61)</f>
        <v/>
      </c>
      <c r="T29" s="173" t="str">
        <f>IF('NEO GRP '!AA61=0,"",'NEO GRP '!AA61)</f>
        <v/>
      </c>
      <c r="U29" s="173" t="str">
        <f>IF('NEO GRP '!AB61=0,"",'NEO GRP '!AB61)</f>
        <v/>
      </c>
      <c r="V29" s="58">
        <f t="shared" si="0"/>
        <v>0</v>
      </c>
      <c r="W29" s="59">
        <f>V29*'NEO GRP '!H61</f>
        <v>0</v>
      </c>
      <c r="X29" s="60">
        <f>V29*'NEO GRP '!BD61</f>
        <v>0</v>
      </c>
    </row>
    <row r="30" spans="1:24" ht="23.25" customHeight="1">
      <c r="A30" s="547" t="str">
        <f>'NEO GRP '!C62</f>
        <v>NEO-16-DT</v>
      </c>
      <c r="B30" s="551" t="str">
        <f>IF('NEO GRP '!D62=0,"",'NEO GRP '!D62)</f>
        <v>Dual tex.</v>
      </c>
      <c r="C30" s="552"/>
      <c r="D30" s="78" t="str">
        <f>IF('NEO GRP '!K62=0,"",'NEO GRP '!K62)</f>
        <v/>
      </c>
      <c r="E30" s="57" t="str">
        <f>IF('NEO GRP '!L62=0,"",'NEO GRP '!L62)</f>
        <v/>
      </c>
      <c r="F30" s="57" t="str">
        <f>IF('NEO GRP '!M62=0,"",'NEO GRP '!M62)</f>
        <v/>
      </c>
      <c r="G30" s="57" t="str">
        <f>IF('NEO GRP '!N62=0,"",'NEO GRP '!N62)</f>
        <v/>
      </c>
      <c r="H30" s="57" t="str">
        <f>IF('NEO GRP '!O62=0,"",'NEO GRP '!O62)</f>
        <v/>
      </c>
      <c r="I30" s="57" t="str">
        <f>IF('NEO GRP '!P62=0,"",'NEO GRP '!P62)</f>
        <v/>
      </c>
      <c r="J30" s="57" t="str">
        <f>IF('NEO GRP '!Q62=0,"",'NEO GRP '!Q62)</f>
        <v/>
      </c>
      <c r="K30" s="57" t="str">
        <f>IF('NEO GRP '!R62=0,"",'NEO GRP '!R62)</f>
        <v/>
      </c>
      <c r="L30" s="57" t="str">
        <f>IF('NEO GRP '!S62=0,"",'NEO GRP '!S62)</f>
        <v/>
      </c>
      <c r="M30" s="57" t="str">
        <f>IF('NEO GRP '!T62=0,"",'NEO GRP '!T62)</f>
        <v/>
      </c>
      <c r="N30" s="57" t="str">
        <f>IF('NEO GRP '!U62=0,"",'NEO GRP '!U62)</f>
        <v/>
      </c>
      <c r="O30" s="57" t="str">
        <f>IF('NEO GRP '!V62=0,"",'NEO GRP '!V62)</f>
        <v/>
      </c>
      <c r="P30" s="57" t="str">
        <f>IF('NEO GRP '!W62=0,"",'NEO GRP '!W62)</f>
        <v/>
      </c>
      <c r="Q30" s="462" t="str">
        <f>IF('NEO GRP '!X62=0,"",'NEO GRP '!X62)</f>
        <v/>
      </c>
      <c r="R30" s="725" t="str">
        <f>IF('NEO GRP '!Y62=0,"",'NEO GRP '!Y62)</f>
        <v/>
      </c>
      <c r="S30" s="173" t="str">
        <f>IF('NEO GRP '!Z62=0,"",'NEO GRP '!Z62)</f>
        <v/>
      </c>
      <c r="T30" s="173" t="str">
        <f>IF('NEO GRP '!AA62=0,"",'NEO GRP '!AA62)</f>
        <v/>
      </c>
      <c r="U30" s="173" t="str">
        <f>IF('NEO GRP '!AB62=0,"",'NEO GRP '!AB62)</f>
        <v/>
      </c>
      <c r="V30" s="58">
        <f t="shared" si="0"/>
        <v>0</v>
      </c>
      <c r="W30" s="59">
        <f>V30*'NEO GRP '!H62</f>
        <v>0</v>
      </c>
      <c r="X30" s="60">
        <f>V30*'NEO GRP '!BD62</f>
        <v>0</v>
      </c>
    </row>
    <row r="31" spans="1:24" ht="23.25" customHeight="1">
      <c r="A31" s="547" t="str">
        <f>'NEO GRP '!C11</f>
        <v>NEO-21</v>
      </c>
      <c r="B31" s="551" t="str">
        <f>IF('NEO GRP '!D11=0,"",'NEO GRP '!D11)</f>
        <v/>
      </c>
      <c r="C31" s="552"/>
      <c r="D31" s="78" t="str">
        <f>IF('NEO GRP '!K11=0,"",'NEO GRP '!K11)</f>
        <v/>
      </c>
      <c r="E31" s="57" t="str">
        <f>IF('NEO GRP '!L11=0,"",'NEO GRP '!L11)</f>
        <v/>
      </c>
      <c r="F31" s="57" t="str">
        <f>IF('NEO GRP '!M11=0,"",'NEO GRP '!M11)</f>
        <v/>
      </c>
      <c r="G31" s="57" t="str">
        <f>IF('NEO GRP '!N11=0,"",'NEO GRP '!N11)</f>
        <v/>
      </c>
      <c r="H31" s="57" t="str">
        <f>IF('NEO GRP '!O11=0,"",'NEO GRP '!O11)</f>
        <v/>
      </c>
      <c r="I31" s="57" t="str">
        <f>IF('NEO GRP '!P11=0,"",'NEO GRP '!P11)</f>
        <v/>
      </c>
      <c r="J31" s="57" t="str">
        <f>IF('NEO GRP '!Q11=0,"",'NEO GRP '!Q11)</f>
        <v/>
      </c>
      <c r="K31" s="57" t="str">
        <f>IF('NEO GRP '!R11=0,"",'NEO GRP '!R11)</f>
        <v/>
      </c>
      <c r="L31" s="57" t="str">
        <f>IF('NEO GRP '!S11=0,"",'NEO GRP '!S11)</f>
        <v/>
      </c>
      <c r="M31" s="57" t="str">
        <f>IF('NEO GRP '!T11=0,"",'NEO GRP '!T11)</f>
        <v/>
      </c>
      <c r="N31" s="57" t="str">
        <f>IF('NEO GRP '!U11=0,"",'NEO GRP '!U11)</f>
        <v/>
      </c>
      <c r="O31" s="57" t="str">
        <f>IF('NEO GRP '!V11=0,"",'NEO GRP '!V11)</f>
        <v/>
      </c>
      <c r="P31" s="57" t="str">
        <f>IF('NEO GRP '!W11=0,"",'NEO GRP '!W11)</f>
        <v/>
      </c>
      <c r="Q31" s="462" t="str">
        <f>IF('NEO GRP '!X11=0,"",'NEO GRP '!X11)</f>
        <v/>
      </c>
      <c r="R31" s="725" t="str">
        <f>IF('NEO GRP '!Y11=0,"",'NEO GRP '!Y11)</f>
        <v/>
      </c>
      <c r="S31" s="173" t="str">
        <f>IF('NEO GRP '!Z11=0,"",'NEO GRP '!Z11)</f>
        <v/>
      </c>
      <c r="T31" s="173" t="str">
        <f>IF('NEO GRP '!AA11=0,"",'NEO GRP '!AA11)</f>
        <v/>
      </c>
      <c r="U31" s="173" t="str">
        <f>IF('NEO GRP '!AB11=0,"",'NEO GRP '!AB11)</f>
        <v/>
      </c>
      <c r="V31" s="58">
        <f t="shared" si="0"/>
        <v>0</v>
      </c>
      <c r="W31" s="59">
        <f>V31*'NEO GRP '!H11</f>
        <v>0</v>
      </c>
      <c r="X31" s="60">
        <f>V31*'NEO GRP '!BD11</f>
        <v>0</v>
      </c>
    </row>
    <row r="32" spans="1:24" ht="23.25" customHeight="1">
      <c r="A32" s="547" t="str">
        <f>'NEO GRP '!C12</f>
        <v>NEO-21-NT</v>
      </c>
      <c r="B32" s="551" t="str">
        <f>IF('NEO GRP '!D12=0,"",'NEO GRP '!D12)</f>
        <v>No tex.</v>
      </c>
      <c r="C32" s="552"/>
      <c r="D32" s="78" t="str">
        <f>IF('NEO GRP '!K12=0,"",'NEO GRP '!K12)</f>
        <v/>
      </c>
      <c r="E32" s="57" t="str">
        <f>IF('NEO GRP '!L12=0,"",'NEO GRP '!L12)</f>
        <v/>
      </c>
      <c r="F32" s="57" t="str">
        <f>IF('NEO GRP '!M12=0,"",'NEO GRP '!M12)</f>
        <v/>
      </c>
      <c r="G32" s="57" t="str">
        <f>IF('NEO GRP '!N12=0,"",'NEO GRP '!N12)</f>
        <v/>
      </c>
      <c r="H32" s="57" t="str">
        <f>IF('NEO GRP '!O12=0,"",'NEO GRP '!O12)</f>
        <v/>
      </c>
      <c r="I32" s="57" t="str">
        <f>IF('NEO GRP '!P12=0,"",'NEO GRP '!P12)</f>
        <v/>
      </c>
      <c r="J32" s="57" t="str">
        <f>IF('NEO GRP '!Q12=0,"",'NEO GRP '!Q12)</f>
        <v/>
      </c>
      <c r="K32" s="57" t="str">
        <f>IF('NEO GRP '!R12=0,"",'NEO GRP '!R12)</f>
        <v/>
      </c>
      <c r="L32" s="57" t="str">
        <f>IF('NEO GRP '!S12=0,"",'NEO GRP '!S12)</f>
        <v/>
      </c>
      <c r="M32" s="57" t="str">
        <f>IF('NEO GRP '!T12=0,"",'NEO GRP '!T12)</f>
        <v/>
      </c>
      <c r="N32" s="57" t="str">
        <f>IF('NEO GRP '!U12=0,"",'NEO GRP '!U12)</f>
        <v/>
      </c>
      <c r="O32" s="57" t="str">
        <f>IF('NEO GRP '!V12=0,"",'NEO GRP '!V12)</f>
        <v/>
      </c>
      <c r="P32" s="57" t="str">
        <f>IF('NEO GRP '!W12=0,"",'NEO GRP '!W12)</f>
        <v/>
      </c>
      <c r="Q32" s="462" t="str">
        <f>IF('NEO GRP '!X12=0,"",'NEO GRP '!X12)</f>
        <v/>
      </c>
      <c r="R32" s="725" t="str">
        <f>IF('NEO GRP '!Y12=0,"",'NEO GRP '!Y12)</f>
        <v/>
      </c>
      <c r="S32" s="173" t="str">
        <f>IF('NEO GRP '!Z12=0,"",'NEO GRP '!Z12)</f>
        <v/>
      </c>
      <c r="T32" s="173" t="str">
        <f>IF('NEO GRP '!AA12=0,"",'NEO GRP '!AA12)</f>
        <v/>
      </c>
      <c r="U32" s="173" t="str">
        <f>IF('NEO GRP '!AB12=0,"",'NEO GRP '!AB12)</f>
        <v/>
      </c>
      <c r="V32" s="58">
        <f t="shared" si="0"/>
        <v>0</v>
      </c>
      <c r="W32" s="59">
        <f>V32*'NEO GRP '!H12</f>
        <v>0</v>
      </c>
      <c r="X32" s="60">
        <f>V32*'NEO GRP '!BD12</f>
        <v>0</v>
      </c>
    </row>
    <row r="33" spans="1:24" ht="23.25" customHeight="1">
      <c r="A33" s="547" t="str">
        <f>'NEO GRP '!C13</f>
        <v>NEO-23</v>
      </c>
      <c r="B33" s="551" t="str">
        <f>IF('NEO GRP '!D13=0,"",'NEO GRP '!D13)</f>
        <v/>
      </c>
      <c r="C33" s="552"/>
      <c r="D33" s="78" t="str">
        <f>IF('NEO GRP '!K13=0,"",'NEO GRP '!K13)</f>
        <v/>
      </c>
      <c r="E33" s="57" t="str">
        <f>IF('NEO GRP '!L13=0,"",'NEO GRP '!L13)</f>
        <v/>
      </c>
      <c r="F33" s="57" t="str">
        <f>IF('NEO GRP '!M13=0,"",'NEO GRP '!M13)</f>
        <v/>
      </c>
      <c r="G33" s="57" t="str">
        <f>IF('NEO GRP '!N13=0,"",'NEO GRP '!N13)</f>
        <v/>
      </c>
      <c r="H33" s="57" t="str">
        <f>IF('NEO GRP '!O13=0,"",'NEO GRP '!O13)</f>
        <v/>
      </c>
      <c r="I33" s="57" t="str">
        <f>IF('NEO GRP '!P13=0,"",'NEO GRP '!P13)</f>
        <v/>
      </c>
      <c r="J33" s="57" t="str">
        <f>IF('NEO GRP '!Q13=0,"",'NEO GRP '!Q13)</f>
        <v/>
      </c>
      <c r="K33" s="57" t="str">
        <f>IF('NEO GRP '!R13=0,"",'NEO GRP '!R13)</f>
        <v/>
      </c>
      <c r="L33" s="57" t="str">
        <f>IF('NEO GRP '!S13=0,"",'NEO GRP '!S13)</f>
        <v/>
      </c>
      <c r="M33" s="57" t="str">
        <f>IF('NEO GRP '!T13=0,"",'NEO GRP '!T13)</f>
        <v/>
      </c>
      <c r="N33" s="57" t="str">
        <f>IF('NEO GRP '!U13=0,"",'NEO GRP '!U13)</f>
        <v/>
      </c>
      <c r="O33" s="57" t="str">
        <f>IF('NEO GRP '!V13=0,"",'NEO GRP '!V13)</f>
        <v/>
      </c>
      <c r="P33" s="57" t="str">
        <f>IF('NEO GRP '!W13=0,"",'NEO GRP '!W13)</f>
        <v/>
      </c>
      <c r="Q33" s="462" t="str">
        <f>IF('NEO GRP '!X13=0,"",'NEO GRP '!X13)</f>
        <v/>
      </c>
      <c r="R33" s="725" t="str">
        <f>IF('NEO GRP '!Y13=0,"",'NEO GRP '!Y13)</f>
        <v/>
      </c>
      <c r="S33" s="173" t="str">
        <f>IF('NEO GRP '!Z13=0,"",'NEO GRP '!Z13)</f>
        <v/>
      </c>
      <c r="T33" s="173" t="str">
        <f>IF('NEO GRP '!AA13=0,"",'NEO GRP '!AA13)</f>
        <v/>
      </c>
      <c r="U33" s="173" t="str">
        <f>IF('NEO GRP '!AB13=0,"",'NEO GRP '!AB13)</f>
        <v/>
      </c>
      <c r="V33" s="58">
        <f t="shared" si="0"/>
        <v>0</v>
      </c>
      <c r="W33" s="59">
        <f>V33*'NEO GRP '!H13</f>
        <v>0</v>
      </c>
      <c r="X33" s="60">
        <f>V33*'NEO GRP '!BD13</f>
        <v>0</v>
      </c>
    </row>
    <row r="34" spans="1:24" ht="23.25" customHeight="1">
      <c r="A34" s="547" t="str">
        <f>'NEO GRP '!C14</f>
        <v>NEO-24</v>
      </c>
      <c r="B34" s="551" t="str">
        <f>IF('NEO GRP '!D14=0,"",'NEO GRP '!D14)</f>
        <v/>
      </c>
      <c r="C34" s="552"/>
      <c r="D34" s="78" t="str">
        <f>IF('NEO GRP '!K14=0,"",'NEO GRP '!K14)</f>
        <v/>
      </c>
      <c r="E34" s="57" t="str">
        <f>IF('NEO GRP '!L14=0,"",'NEO GRP '!L14)</f>
        <v/>
      </c>
      <c r="F34" s="57" t="str">
        <f>IF('NEO GRP '!M14=0,"",'NEO GRP '!M14)</f>
        <v/>
      </c>
      <c r="G34" s="57" t="str">
        <f>IF('NEO GRP '!N14=0,"",'NEO GRP '!N14)</f>
        <v/>
      </c>
      <c r="H34" s="57" t="str">
        <f>IF('NEO GRP '!O14=0,"",'NEO GRP '!O14)</f>
        <v/>
      </c>
      <c r="I34" s="57" t="str">
        <f>IF('NEO GRP '!P14=0,"",'NEO GRP '!P14)</f>
        <v/>
      </c>
      <c r="J34" s="57" t="str">
        <f>IF('NEO GRP '!Q14=0,"",'NEO GRP '!Q14)</f>
        <v/>
      </c>
      <c r="K34" s="57" t="str">
        <f>IF('NEO GRP '!R14=0,"",'NEO GRP '!R14)</f>
        <v/>
      </c>
      <c r="L34" s="57" t="str">
        <f>IF('NEO GRP '!S14=0,"",'NEO GRP '!S14)</f>
        <v/>
      </c>
      <c r="M34" s="57" t="str">
        <f>IF('NEO GRP '!T14=0,"",'NEO GRP '!T14)</f>
        <v/>
      </c>
      <c r="N34" s="57" t="str">
        <f>IF('NEO GRP '!U14=0,"",'NEO GRP '!U14)</f>
        <v/>
      </c>
      <c r="O34" s="57" t="str">
        <f>IF('NEO GRP '!V14=0,"",'NEO GRP '!V14)</f>
        <v/>
      </c>
      <c r="P34" s="57" t="str">
        <f>IF('NEO GRP '!W14=0,"",'NEO GRP '!W14)</f>
        <v/>
      </c>
      <c r="Q34" s="462" t="str">
        <f>IF('NEO GRP '!X14=0,"",'NEO GRP '!X14)</f>
        <v/>
      </c>
      <c r="R34" s="725" t="str">
        <f>IF('NEO GRP '!Y14=0,"",'NEO GRP '!Y14)</f>
        <v/>
      </c>
      <c r="S34" s="173" t="str">
        <f>IF('NEO GRP '!Z14=0,"",'NEO GRP '!Z14)</f>
        <v/>
      </c>
      <c r="T34" s="173" t="str">
        <f>IF('NEO GRP '!AA14=0,"",'NEO GRP '!AA14)</f>
        <v/>
      </c>
      <c r="U34" s="173" t="str">
        <f>IF('NEO GRP '!AB14=0,"",'NEO GRP '!AB14)</f>
        <v/>
      </c>
      <c r="V34" s="58">
        <f t="shared" si="0"/>
        <v>0</v>
      </c>
      <c r="W34" s="59">
        <f>V34*'NEO GRP '!H14</f>
        <v>0</v>
      </c>
      <c r="X34" s="60">
        <f>V34*'NEO GRP '!BD14</f>
        <v>0</v>
      </c>
    </row>
    <row r="35" spans="1:24" ht="23.25" customHeight="1">
      <c r="A35" s="547" t="str">
        <f>'NEO GRP '!C15</f>
        <v>NEO-25</v>
      </c>
      <c r="B35" s="551" t="str">
        <f>IF('NEO GRP '!D15=0,"",'NEO GRP '!D15)</f>
        <v/>
      </c>
      <c r="C35" s="552"/>
      <c r="D35" s="78" t="str">
        <f>IF('NEO GRP '!K15=0,"",'NEO GRP '!K15)</f>
        <v/>
      </c>
      <c r="E35" s="57" t="str">
        <f>IF('NEO GRP '!L15=0,"",'NEO GRP '!L15)</f>
        <v/>
      </c>
      <c r="F35" s="57" t="str">
        <f>IF('NEO GRP '!M15=0,"",'NEO GRP '!M15)</f>
        <v/>
      </c>
      <c r="G35" s="57" t="str">
        <f>IF('NEO GRP '!N15=0,"",'NEO GRP '!N15)</f>
        <v/>
      </c>
      <c r="H35" s="57" t="str">
        <f>IF('NEO GRP '!O15=0,"",'NEO GRP '!O15)</f>
        <v/>
      </c>
      <c r="I35" s="57" t="str">
        <f>IF('NEO GRP '!P15=0,"",'NEO GRP '!P15)</f>
        <v/>
      </c>
      <c r="J35" s="57" t="str">
        <f>IF('NEO GRP '!Q15=0,"",'NEO GRP '!Q15)</f>
        <v/>
      </c>
      <c r="K35" s="57" t="str">
        <f>IF('NEO GRP '!R15=0,"",'NEO GRP '!R15)</f>
        <v/>
      </c>
      <c r="L35" s="57" t="str">
        <f>IF('NEO GRP '!S15=0,"",'NEO GRP '!S15)</f>
        <v/>
      </c>
      <c r="M35" s="57" t="str">
        <f>IF('NEO GRP '!T15=0,"",'NEO GRP '!T15)</f>
        <v/>
      </c>
      <c r="N35" s="57" t="str">
        <f>IF('NEO GRP '!U15=0,"",'NEO GRP '!U15)</f>
        <v/>
      </c>
      <c r="O35" s="57" t="str">
        <f>IF('NEO GRP '!V15=0,"",'NEO GRP '!V15)</f>
        <v/>
      </c>
      <c r="P35" s="57" t="str">
        <f>IF('NEO GRP '!W15=0,"",'NEO GRP '!W15)</f>
        <v/>
      </c>
      <c r="Q35" s="462" t="str">
        <f>IF('NEO GRP '!X15=0,"",'NEO GRP '!X15)</f>
        <v/>
      </c>
      <c r="R35" s="725" t="str">
        <f>IF('NEO GRP '!Y15=0,"",'NEO GRP '!Y15)</f>
        <v/>
      </c>
      <c r="S35" s="173" t="str">
        <f>IF('NEO GRP '!Z15=0,"",'NEO GRP '!Z15)</f>
        <v/>
      </c>
      <c r="T35" s="173" t="str">
        <f>IF('NEO GRP '!AA15=0,"",'NEO GRP '!AA15)</f>
        <v/>
      </c>
      <c r="U35" s="173" t="str">
        <f>IF('NEO GRP '!AB15=0,"",'NEO GRP '!AB15)</f>
        <v/>
      </c>
      <c r="V35" s="58">
        <f t="shared" si="0"/>
        <v>0</v>
      </c>
      <c r="W35" s="59">
        <f>V35*'NEO GRP '!H15</f>
        <v>0</v>
      </c>
      <c r="X35" s="60">
        <f>V35*'NEO GRP '!BD15</f>
        <v>0</v>
      </c>
    </row>
    <row r="36" spans="1:24" ht="23.25" customHeight="1">
      <c r="A36" s="547" t="str">
        <f>'NEO GRP '!C16</f>
        <v>NEO-26</v>
      </c>
      <c r="B36" s="551" t="str">
        <f>IF('NEO GRP '!D16=0,"",'NEO GRP '!D16)</f>
        <v/>
      </c>
      <c r="C36" s="552"/>
      <c r="D36" s="78" t="str">
        <f>IF('NEO GRP '!K16=0,"",'NEO GRP '!K16)</f>
        <v/>
      </c>
      <c r="E36" s="57" t="str">
        <f>IF('NEO GRP '!L16=0,"",'NEO GRP '!L16)</f>
        <v/>
      </c>
      <c r="F36" s="57" t="str">
        <f>IF('NEO GRP '!M16=0,"",'NEO GRP '!M16)</f>
        <v/>
      </c>
      <c r="G36" s="57" t="str">
        <f>IF('NEO GRP '!N16=0,"",'NEO GRP '!N16)</f>
        <v/>
      </c>
      <c r="H36" s="57" t="str">
        <f>IF('NEO GRP '!O16=0,"",'NEO GRP '!O16)</f>
        <v/>
      </c>
      <c r="I36" s="57" t="str">
        <f>IF('NEO GRP '!P16=0,"",'NEO GRP '!P16)</f>
        <v/>
      </c>
      <c r="J36" s="57" t="str">
        <f>IF('NEO GRP '!Q16=0,"",'NEO GRP '!Q16)</f>
        <v/>
      </c>
      <c r="K36" s="57" t="str">
        <f>IF('NEO GRP '!R16=0,"",'NEO GRP '!R16)</f>
        <v/>
      </c>
      <c r="L36" s="57" t="str">
        <f>IF('NEO GRP '!S16=0,"",'NEO GRP '!S16)</f>
        <v/>
      </c>
      <c r="M36" s="57" t="str">
        <f>IF('NEO GRP '!T16=0,"",'NEO GRP '!T16)</f>
        <v/>
      </c>
      <c r="N36" s="57" t="str">
        <f>IF('NEO GRP '!U16=0,"",'NEO GRP '!U16)</f>
        <v/>
      </c>
      <c r="O36" s="57" t="str">
        <f>IF('NEO GRP '!V16=0,"",'NEO GRP '!V16)</f>
        <v/>
      </c>
      <c r="P36" s="57" t="str">
        <f>IF('NEO GRP '!W16=0,"",'NEO GRP '!W16)</f>
        <v/>
      </c>
      <c r="Q36" s="462" t="str">
        <f>IF('NEO GRP '!X16=0,"",'NEO GRP '!X16)</f>
        <v/>
      </c>
      <c r="R36" s="725" t="str">
        <f>IF('NEO GRP '!Y16=0,"",'NEO GRP '!Y16)</f>
        <v/>
      </c>
      <c r="S36" s="173" t="str">
        <f>IF('NEO GRP '!Z16=0,"",'NEO GRP '!Z16)</f>
        <v/>
      </c>
      <c r="T36" s="173" t="str">
        <f>IF('NEO GRP '!AA16=0,"",'NEO GRP '!AA16)</f>
        <v/>
      </c>
      <c r="U36" s="173" t="str">
        <f>IF('NEO GRP '!AB16=0,"",'NEO GRP '!AB16)</f>
        <v/>
      </c>
      <c r="V36" s="58">
        <f t="shared" si="0"/>
        <v>0</v>
      </c>
      <c r="W36" s="59">
        <f>V36*'NEO GRP '!H16</f>
        <v>0</v>
      </c>
      <c r="X36" s="60">
        <f>V36*'NEO GRP '!BD16</f>
        <v>0</v>
      </c>
    </row>
    <row r="37" spans="1:24" ht="23.25" customHeight="1">
      <c r="A37" s="547" t="str">
        <f>'NEO GRP '!C17</f>
        <v>NEO-27</v>
      </c>
      <c r="B37" s="551" t="str">
        <f>IF('NEO GRP '!D17=0,"",'NEO GRP '!D17)</f>
        <v/>
      </c>
      <c r="C37" s="552"/>
      <c r="D37" s="78" t="str">
        <f>IF('NEO GRP '!K17=0,"",'NEO GRP '!K17)</f>
        <v/>
      </c>
      <c r="E37" s="57" t="str">
        <f>IF('NEO GRP '!L17=0,"",'NEO GRP '!L17)</f>
        <v/>
      </c>
      <c r="F37" s="57" t="str">
        <f>IF('NEO GRP '!M17=0,"",'NEO GRP '!M17)</f>
        <v/>
      </c>
      <c r="G37" s="57" t="str">
        <f>IF('NEO GRP '!N17=0,"",'NEO GRP '!N17)</f>
        <v/>
      </c>
      <c r="H37" s="57" t="str">
        <f>IF('NEO GRP '!O17=0,"",'NEO GRP '!O17)</f>
        <v/>
      </c>
      <c r="I37" s="57" t="str">
        <f>IF('NEO GRP '!P17=0,"",'NEO GRP '!P17)</f>
        <v/>
      </c>
      <c r="J37" s="57" t="str">
        <f>IF('NEO GRP '!Q17=0,"",'NEO GRP '!Q17)</f>
        <v/>
      </c>
      <c r="K37" s="57" t="str">
        <f>IF('NEO GRP '!R17=0,"",'NEO GRP '!R17)</f>
        <v/>
      </c>
      <c r="L37" s="57" t="str">
        <f>IF('NEO GRP '!S17=0,"",'NEO GRP '!S17)</f>
        <v/>
      </c>
      <c r="M37" s="57" t="str">
        <f>IF('NEO GRP '!T17=0,"",'NEO GRP '!T17)</f>
        <v/>
      </c>
      <c r="N37" s="57" t="str">
        <f>IF('NEO GRP '!U17=0,"",'NEO GRP '!U17)</f>
        <v/>
      </c>
      <c r="O37" s="57" t="str">
        <f>IF('NEO GRP '!V17=0,"",'NEO GRP '!V17)</f>
        <v/>
      </c>
      <c r="P37" s="57" t="str">
        <f>IF('NEO GRP '!W17=0,"",'NEO GRP '!W17)</f>
        <v/>
      </c>
      <c r="Q37" s="462" t="str">
        <f>IF('NEO GRP '!X17=0,"",'NEO GRP '!X17)</f>
        <v/>
      </c>
      <c r="R37" s="725" t="str">
        <f>IF('NEO GRP '!Y17=0,"",'NEO GRP '!Y17)</f>
        <v/>
      </c>
      <c r="S37" s="173" t="str">
        <f>IF('NEO GRP '!Z17=0,"",'NEO GRP '!Z17)</f>
        <v/>
      </c>
      <c r="T37" s="173" t="str">
        <f>IF('NEO GRP '!AA17=0,"",'NEO GRP '!AA17)</f>
        <v/>
      </c>
      <c r="U37" s="173" t="str">
        <f>IF('NEO GRP '!AB17=0,"",'NEO GRP '!AB17)</f>
        <v/>
      </c>
      <c r="V37" s="58">
        <f t="shared" si="0"/>
        <v>0</v>
      </c>
      <c r="W37" s="59">
        <f>V37*'NEO GRP '!H17</f>
        <v>0</v>
      </c>
      <c r="X37" s="60">
        <f>V37*'NEO GRP '!BD17</f>
        <v>0</v>
      </c>
    </row>
    <row r="38" spans="1:24" ht="23.25" customHeight="1">
      <c r="A38" s="547" t="str">
        <f>'NEO GRP '!C18</f>
        <v>NEO-29</v>
      </c>
      <c r="B38" s="551" t="str">
        <f>IF('NEO GRP '!D18=0,"",'NEO GRP '!D18)</f>
        <v/>
      </c>
      <c r="C38" s="552"/>
      <c r="D38" s="78" t="str">
        <f>IF('NEO GRP '!K18=0,"",'NEO GRP '!K18)</f>
        <v/>
      </c>
      <c r="E38" s="57" t="str">
        <f>IF('NEO GRP '!L18=0,"",'NEO GRP '!L18)</f>
        <v/>
      </c>
      <c r="F38" s="57" t="str">
        <f>IF('NEO GRP '!M18=0,"",'NEO GRP '!M18)</f>
        <v/>
      </c>
      <c r="G38" s="57" t="str">
        <f>IF('NEO GRP '!N18=0,"",'NEO GRP '!N18)</f>
        <v/>
      </c>
      <c r="H38" s="57" t="str">
        <f>IF('NEO GRP '!O18=0,"",'NEO GRP '!O18)</f>
        <v/>
      </c>
      <c r="I38" s="57" t="str">
        <f>IF('NEO GRP '!P18=0,"",'NEO GRP '!P18)</f>
        <v/>
      </c>
      <c r="J38" s="57" t="str">
        <f>IF('NEO GRP '!Q18=0,"",'NEO GRP '!Q18)</f>
        <v/>
      </c>
      <c r="K38" s="57" t="str">
        <f>IF('NEO GRP '!R18=0,"",'NEO GRP '!R18)</f>
        <v/>
      </c>
      <c r="L38" s="57" t="str">
        <f>IF('NEO GRP '!S18=0,"",'NEO GRP '!S18)</f>
        <v/>
      </c>
      <c r="M38" s="57" t="str">
        <f>IF('NEO GRP '!T18=0,"",'NEO GRP '!T18)</f>
        <v/>
      </c>
      <c r="N38" s="57" t="str">
        <f>IF('NEO GRP '!U18=0,"",'NEO GRP '!U18)</f>
        <v/>
      </c>
      <c r="O38" s="57" t="str">
        <f>IF('NEO GRP '!V18=0,"",'NEO GRP '!V18)</f>
        <v/>
      </c>
      <c r="P38" s="57" t="str">
        <f>IF('NEO GRP '!W18=0,"",'NEO GRP '!W18)</f>
        <v/>
      </c>
      <c r="Q38" s="462" t="str">
        <f>IF('NEO GRP '!X18=0,"",'NEO GRP '!X18)</f>
        <v/>
      </c>
      <c r="R38" s="725" t="str">
        <f>IF('NEO GRP '!Y18=0,"",'NEO GRP '!Y18)</f>
        <v/>
      </c>
      <c r="S38" s="173" t="str">
        <f>IF('NEO GRP '!Z18=0,"",'NEO GRP '!Z18)</f>
        <v/>
      </c>
      <c r="T38" s="173" t="str">
        <f>IF('NEO GRP '!AA18=0,"",'NEO GRP '!AA18)</f>
        <v/>
      </c>
      <c r="U38" s="173" t="str">
        <f>IF('NEO GRP '!AB18=0,"",'NEO GRP '!AB18)</f>
        <v/>
      </c>
      <c r="V38" s="58">
        <f t="shared" ref="V38:V69" si="1">SUM(D38:U38)</f>
        <v>0</v>
      </c>
      <c r="W38" s="59">
        <f>V38*'NEO GRP '!H18</f>
        <v>0</v>
      </c>
      <c r="X38" s="60">
        <f>V38*'NEO GRP '!BD18</f>
        <v>0</v>
      </c>
    </row>
    <row r="39" spans="1:24" ht="23.25" customHeight="1">
      <c r="A39" s="547" t="str">
        <f>'NEO GRP '!C19</f>
        <v>NEO-30</v>
      </c>
      <c r="B39" s="551" t="str">
        <f>IF('NEO GRP '!D19=0,"",'NEO GRP '!D19)</f>
        <v/>
      </c>
      <c r="C39" s="552"/>
      <c r="D39" s="545" t="str">
        <f>IF('NEO GRP '!K19=0,"",'NEO GRP '!K19)</f>
        <v/>
      </c>
      <c r="E39" s="52" t="str">
        <f>IF('NEO GRP '!L19=0,"",'NEO GRP '!L19)</f>
        <v/>
      </c>
      <c r="F39" s="52" t="str">
        <f>IF('NEO GRP '!M19=0,"",'NEO GRP '!M19)</f>
        <v/>
      </c>
      <c r="G39" s="52" t="str">
        <f>IF('NEO GRP '!N19=0,"",'NEO GRP '!N19)</f>
        <v/>
      </c>
      <c r="H39" s="52" t="str">
        <f>IF('NEO GRP '!O19=0,"",'NEO GRP '!O19)</f>
        <v/>
      </c>
      <c r="I39" s="52" t="str">
        <f>IF('NEO GRP '!P19=0,"",'NEO GRP '!P19)</f>
        <v/>
      </c>
      <c r="J39" s="52" t="str">
        <f>IF('NEO GRP '!Q19=0,"",'NEO GRP '!Q19)</f>
        <v/>
      </c>
      <c r="K39" s="52" t="str">
        <f>IF('NEO GRP '!R19=0,"",'NEO GRP '!R19)</f>
        <v/>
      </c>
      <c r="L39" s="52" t="str">
        <f>IF('NEO GRP '!S19=0,"",'NEO GRP '!S19)</f>
        <v/>
      </c>
      <c r="M39" s="52" t="str">
        <f>IF('NEO GRP '!T19=0,"",'NEO GRP '!T19)</f>
        <v/>
      </c>
      <c r="N39" s="52" t="str">
        <f>IF('NEO GRP '!U19=0,"",'NEO GRP '!U19)</f>
        <v/>
      </c>
      <c r="O39" s="52" t="str">
        <f>IF('NEO GRP '!V19=0,"",'NEO GRP '!V19)</f>
        <v/>
      </c>
      <c r="P39" s="52" t="str">
        <f>IF('NEO GRP '!W19=0,"",'NEO GRP '!W19)</f>
        <v/>
      </c>
      <c r="Q39" s="722" t="str">
        <f>IF('NEO GRP '!X19=0,"",'NEO GRP '!X19)</f>
        <v/>
      </c>
      <c r="R39" s="725" t="str">
        <f>IF('NEO GRP '!Y19=0,"",'NEO GRP '!Y19)</f>
        <v/>
      </c>
      <c r="S39" s="173" t="str">
        <f>IF('NEO GRP '!Z19=0,"",'NEO GRP '!Z19)</f>
        <v/>
      </c>
      <c r="T39" s="173" t="str">
        <f>IF('NEO GRP '!AA19=0,"",'NEO GRP '!AA19)</f>
        <v/>
      </c>
      <c r="U39" s="173" t="str">
        <f>IF('NEO GRP '!AB19=0,"",'NEO GRP '!AB19)</f>
        <v/>
      </c>
      <c r="V39" s="58">
        <f t="shared" si="1"/>
        <v>0</v>
      </c>
      <c r="W39" s="59">
        <f>V39*'NEO GRP '!H19</f>
        <v>0</v>
      </c>
      <c r="X39" s="60">
        <f>V39*'NEO GRP '!BD19</f>
        <v>0</v>
      </c>
    </row>
    <row r="40" spans="1:24" ht="23.25" customHeight="1">
      <c r="A40" s="547" t="str">
        <f>'NEO GRP '!C20</f>
        <v>NEO-30-DT</v>
      </c>
      <c r="B40" s="551" t="str">
        <f>IF('NEO GRP '!D20=0,"",'NEO GRP '!D20)</f>
        <v>Dual tex.</v>
      </c>
      <c r="C40" s="552"/>
      <c r="D40" s="545" t="str">
        <f>IF('NEO GRP '!K20=0,"",'NEO GRP '!K20)</f>
        <v/>
      </c>
      <c r="E40" s="52" t="str">
        <f>IF('NEO GRP '!L20=0,"",'NEO GRP '!L20)</f>
        <v/>
      </c>
      <c r="F40" s="52" t="str">
        <f>IF('NEO GRP '!M20=0,"",'NEO GRP '!M20)</f>
        <v/>
      </c>
      <c r="G40" s="52" t="str">
        <f>IF('NEO GRP '!N20=0,"",'NEO GRP '!N20)</f>
        <v/>
      </c>
      <c r="H40" s="52" t="str">
        <f>IF('NEO GRP '!O20=0,"",'NEO GRP '!O20)</f>
        <v/>
      </c>
      <c r="I40" s="52" t="str">
        <f>IF('NEO GRP '!P20=0,"",'NEO GRP '!P20)</f>
        <v/>
      </c>
      <c r="J40" s="52" t="str">
        <f>IF('NEO GRP '!Q20=0,"",'NEO GRP '!Q20)</f>
        <v/>
      </c>
      <c r="K40" s="52" t="str">
        <f>IF('NEO GRP '!R20=0,"",'NEO GRP '!R20)</f>
        <v/>
      </c>
      <c r="L40" s="52" t="str">
        <f>IF('NEO GRP '!S20=0,"",'NEO GRP '!S20)</f>
        <v/>
      </c>
      <c r="M40" s="52" t="str">
        <f>IF('NEO GRP '!T20=0,"",'NEO GRP '!T20)</f>
        <v/>
      </c>
      <c r="N40" s="52" t="str">
        <f>IF('NEO GRP '!U20=0,"",'NEO GRP '!U20)</f>
        <v/>
      </c>
      <c r="O40" s="52" t="str">
        <f>IF('NEO GRP '!V20=0,"",'NEO GRP '!V20)</f>
        <v/>
      </c>
      <c r="P40" s="52" t="str">
        <f>IF('NEO GRP '!W20=0,"",'NEO GRP '!W20)</f>
        <v/>
      </c>
      <c r="Q40" s="722" t="str">
        <f>IF('NEO GRP '!X20=0,"",'NEO GRP '!X20)</f>
        <v/>
      </c>
      <c r="R40" s="725" t="str">
        <f>IF('NEO GRP '!Y20=0,"",'NEO GRP '!Y20)</f>
        <v/>
      </c>
      <c r="S40" s="173" t="str">
        <f>IF('NEO GRP '!Z20=0,"",'NEO GRP '!Z20)</f>
        <v/>
      </c>
      <c r="T40" s="173" t="str">
        <f>IF('NEO GRP '!AA20=0,"",'NEO GRP '!AA20)</f>
        <v/>
      </c>
      <c r="U40" s="173" t="str">
        <f>IF('NEO GRP '!AB20=0,"",'NEO GRP '!AB20)</f>
        <v/>
      </c>
      <c r="V40" s="58">
        <f t="shared" si="1"/>
        <v>0</v>
      </c>
      <c r="W40" s="59">
        <f>V40*'NEO GRP '!H20</f>
        <v>0</v>
      </c>
      <c r="X40" s="60">
        <f>V40*'NEO GRP '!BD20</f>
        <v>0</v>
      </c>
    </row>
    <row r="41" spans="1:24" ht="23.25" customHeight="1">
      <c r="A41" s="547" t="str">
        <f>'NEO GRP '!C21</f>
        <v>NEO-30-NT</v>
      </c>
      <c r="B41" s="551" t="str">
        <f>IF('NEO GRP '!D21=0,"",'NEO GRP '!D21)</f>
        <v>No tex.</v>
      </c>
      <c r="C41" s="552"/>
      <c r="D41" s="545" t="str">
        <f>IF('NEO GRP '!K21=0,"",'NEO GRP '!K21)</f>
        <v/>
      </c>
      <c r="E41" s="52" t="str">
        <f>IF('NEO GRP '!L21=0,"",'NEO GRP '!L21)</f>
        <v/>
      </c>
      <c r="F41" s="52" t="str">
        <f>IF('NEO GRP '!M21=0,"",'NEO GRP '!M21)</f>
        <v/>
      </c>
      <c r="G41" s="52" t="str">
        <f>IF('NEO GRP '!N21=0,"",'NEO GRP '!N21)</f>
        <v/>
      </c>
      <c r="H41" s="52" t="str">
        <f>IF('NEO GRP '!O21=0,"",'NEO GRP '!O21)</f>
        <v/>
      </c>
      <c r="I41" s="52" t="str">
        <f>IF('NEO GRP '!P21=0,"",'NEO GRP '!P21)</f>
        <v/>
      </c>
      <c r="J41" s="52" t="str">
        <f>IF('NEO GRP '!Q21=0,"",'NEO GRP '!Q21)</f>
        <v/>
      </c>
      <c r="K41" s="52" t="str">
        <f>IF('NEO GRP '!R21=0,"",'NEO GRP '!R21)</f>
        <v/>
      </c>
      <c r="L41" s="52" t="str">
        <f>IF('NEO GRP '!S21=0,"",'NEO GRP '!S21)</f>
        <v/>
      </c>
      <c r="M41" s="52" t="str">
        <f>IF('NEO GRP '!T21=0,"",'NEO GRP '!T21)</f>
        <v/>
      </c>
      <c r="N41" s="52" t="str">
        <f>IF('NEO GRP '!U21=0,"",'NEO GRP '!U21)</f>
        <v/>
      </c>
      <c r="O41" s="52" t="str">
        <f>IF('NEO GRP '!V21=0,"",'NEO GRP '!V21)</f>
        <v/>
      </c>
      <c r="P41" s="52" t="str">
        <f>IF('NEO GRP '!W21=0,"",'NEO GRP '!W21)</f>
        <v/>
      </c>
      <c r="Q41" s="722" t="str">
        <f>IF('NEO GRP '!X21=0,"",'NEO GRP '!X21)</f>
        <v/>
      </c>
      <c r="R41" s="725" t="str">
        <f>IF('NEO GRP '!Y21=0,"",'NEO GRP '!Y21)</f>
        <v/>
      </c>
      <c r="S41" s="173" t="str">
        <f>IF('NEO GRP '!Z21=0,"",'NEO GRP '!Z21)</f>
        <v/>
      </c>
      <c r="T41" s="173" t="str">
        <f>IF('NEO GRP '!AA21=0,"",'NEO GRP '!AA21)</f>
        <v/>
      </c>
      <c r="U41" s="173" t="str">
        <f>IF('NEO GRP '!AB21=0,"",'NEO GRP '!AB21)</f>
        <v/>
      </c>
      <c r="V41" s="58">
        <f t="shared" si="1"/>
        <v>0</v>
      </c>
      <c r="W41" s="59">
        <f>V41*'NEO GRP '!H21</f>
        <v>0</v>
      </c>
      <c r="X41" s="60">
        <f>V41*'NEO GRP '!BD21</f>
        <v>0</v>
      </c>
    </row>
    <row r="42" spans="1:24" ht="23.25" customHeight="1">
      <c r="A42" s="547" t="str">
        <f>'NEO GRP '!C22</f>
        <v>NEO-31</v>
      </c>
      <c r="B42" s="551" t="str">
        <f>IF('NEO GRP '!D22=0,"",'NEO GRP '!D22)</f>
        <v/>
      </c>
      <c r="C42" s="552"/>
      <c r="D42" s="78" t="str">
        <f>IF('NEO GRP '!K22=0,"",'NEO GRP '!K22)</f>
        <v/>
      </c>
      <c r="E42" s="57" t="str">
        <f>IF('NEO GRP '!L22=0,"",'NEO GRP '!L22)</f>
        <v/>
      </c>
      <c r="F42" s="57" t="str">
        <f>IF('NEO GRP '!M22=0,"",'NEO GRP '!M22)</f>
        <v/>
      </c>
      <c r="G42" s="57" t="str">
        <f>IF('NEO GRP '!N22=0,"",'NEO GRP '!N22)</f>
        <v/>
      </c>
      <c r="H42" s="57" t="str">
        <f>IF('NEO GRP '!O22=0,"",'NEO GRP '!O22)</f>
        <v/>
      </c>
      <c r="I42" s="57" t="str">
        <f>IF('NEO GRP '!P22=0,"",'NEO GRP '!P22)</f>
        <v/>
      </c>
      <c r="J42" s="57" t="str">
        <f>IF('NEO GRP '!Q22=0,"",'NEO GRP '!Q22)</f>
        <v/>
      </c>
      <c r="K42" s="57" t="str">
        <f>IF('NEO GRP '!R22=0,"",'NEO GRP '!R22)</f>
        <v/>
      </c>
      <c r="L42" s="57" t="str">
        <f>IF('NEO GRP '!S22=0,"",'NEO GRP '!S22)</f>
        <v/>
      </c>
      <c r="M42" s="57" t="str">
        <f>IF('NEO GRP '!T22=0,"",'NEO GRP '!T22)</f>
        <v/>
      </c>
      <c r="N42" s="57" t="str">
        <f>IF('NEO GRP '!U22=0,"",'NEO GRP '!U22)</f>
        <v/>
      </c>
      <c r="O42" s="57" t="str">
        <f>IF('NEO GRP '!V22=0,"",'NEO GRP '!V22)</f>
        <v/>
      </c>
      <c r="P42" s="57" t="str">
        <f>IF('NEO GRP '!W22=0,"",'NEO GRP '!W22)</f>
        <v/>
      </c>
      <c r="Q42" s="462" t="str">
        <f>IF('NEO GRP '!X22=0,"",'NEO GRP '!X22)</f>
        <v/>
      </c>
      <c r="R42" s="725" t="str">
        <f>IF('NEO GRP '!Y22=0,"",'NEO GRP '!Y22)</f>
        <v/>
      </c>
      <c r="S42" s="173" t="str">
        <f>IF('NEO GRP '!Z22=0,"",'NEO GRP '!Z22)</f>
        <v/>
      </c>
      <c r="T42" s="173" t="str">
        <f>IF('NEO GRP '!AA22=0,"",'NEO GRP '!AA22)</f>
        <v/>
      </c>
      <c r="U42" s="173" t="str">
        <f>IF('NEO GRP '!AB22=0,"",'NEO GRP '!AB22)</f>
        <v/>
      </c>
      <c r="V42" s="58">
        <f t="shared" si="1"/>
        <v>0</v>
      </c>
      <c r="W42" s="59">
        <f>V42*'NEO GRP '!H22</f>
        <v>0</v>
      </c>
      <c r="X42" s="60">
        <f>V42*'NEO GRP '!BD22</f>
        <v>0</v>
      </c>
    </row>
    <row r="43" spans="1:24" ht="23.25" customHeight="1">
      <c r="A43" s="547" t="str">
        <f>'NEO GRP '!C23</f>
        <v>NEO-32</v>
      </c>
      <c r="B43" s="551" t="str">
        <f>IF('NEO GRP '!D23=0,"",'NEO GRP '!D23)</f>
        <v/>
      </c>
      <c r="C43" s="552"/>
      <c r="D43" s="545" t="str">
        <f>IF('NEO GRP '!K23=0,"",'NEO GRP '!K23)</f>
        <v/>
      </c>
      <c r="E43" s="52" t="str">
        <f>IF('NEO GRP '!L23=0,"",'NEO GRP '!L23)</f>
        <v/>
      </c>
      <c r="F43" s="52" t="str">
        <f>IF('NEO GRP '!M23=0,"",'NEO GRP '!M23)</f>
        <v/>
      </c>
      <c r="G43" s="52" t="str">
        <f>IF('NEO GRP '!N23=0,"",'NEO GRP '!N23)</f>
        <v/>
      </c>
      <c r="H43" s="52" t="str">
        <f>IF('NEO GRP '!O23=0,"",'NEO GRP '!O23)</f>
        <v/>
      </c>
      <c r="I43" s="52" t="str">
        <f>IF('NEO GRP '!P23=0,"",'NEO GRP '!P23)</f>
        <v/>
      </c>
      <c r="J43" s="52" t="str">
        <f>IF('NEO GRP '!Q23=0,"",'NEO GRP '!Q23)</f>
        <v/>
      </c>
      <c r="K43" s="52" t="str">
        <f>IF('NEO GRP '!R23=0,"",'NEO GRP '!R23)</f>
        <v/>
      </c>
      <c r="L43" s="52" t="str">
        <f>IF('NEO GRP '!S23=0,"",'NEO GRP '!S23)</f>
        <v/>
      </c>
      <c r="M43" s="52" t="str">
        <f>IF('NEO GRP '!T23=0,"",'NEO GRP '!T23)</f>
        <v/>
      </c>
      <c r="N43" s="52" t="str">
        <f>IF('NEO GRP '!U23=0,"",'NEO GRP '!U23)</f>
        <v/>
      </c>
      <c r="O43" s="52" t="str">
        <f>IF('NEO GRP '!V23=0,"",'NEO GRP '!V23)</f>
        <v/>
      </c>
      <c r="P43" s="52" t="str">
        <f>IF('NEO GRP '!W23=0,"",'NEO GRP '!W23)</f>
        <v/>
      </c>
      <c r="Q43" s="722" t="str">
        <f>IF('NEO GRP '!X23=0,"",'NEO GRP '!X23)</f>
        <v/>
      </c>
      <c r="R43" s="725" t="str">
        <f>IF('NEO GRP '!Y23=0,"",'NEO GRP '!Y23)</f>
        <v/>
      </c>
      <c r="S43" s="173" t="str">
        <f>IF('NEO GRP '!Z23=0,"",'NEO GRP '!Z23)</f>
        <v/>
      </c>
      <c r="T43" s="173" t="str">
        <f>IF('NEO GRP '!AA23=0,"",'NEO GRP '!AA23)</f>
        <v/>
      </c>
      <c r="U43" s="173" t="str">
        <f>IF('NEO GRP '!AB23=0,"",'NEO GRP '!AB23)</f>
        <v/>
      </c>
      <c r="V43" s="58">
        <f t="shared" si="1"/>
        <v>0</v>
      </c>
      <c r="W43" s="59">
        <f>V43*'NEO GRP '!H23</f>
        <v>0</v>
      </c>
      <c r="X43" s="60">
        <f>V43*'NEO GRP '!BD23</f>
        <v>0</v>
      </c>
    </row>
    <row r="44" spans="1:24" ht="23.25" customHeight="1">
      <c r="A44" s="547" t="str">
        <f>'NEO GRP '!C24</f>
        <v>NEO-32-DT</v>
      </c>
      <c r="B44" s="551" t="str">
        <f>IF('NEO GRP '!D24=0,"",'NEO GRP '!D24)</f>
        <v>Dual tex.</v>
      </c>
      <c r="C44" s="552"/>
      <c r="D44" s="545" t="str">
        <f>IF('NEO GRP '!K24=0,"",'NEO GRP '!K24)</f>
        <v/>
      </c>
      <c r="E44" s="52" t="str">
        <f>IF('NEO GRP '!L24=0,"",'NEO GRP '!L24)</f>
        <v/>
      </c>
      <c r="F44" s="52" t="str">
        <f>IF('NEO GRP '!M24=0,"",'NEO GRP '!M24)</f>
        <v/>
      </c>
      <c r="G44" s="52" t="str">
        <f>IF('NEO GRP '!N24=0,"",'NEO GRP '!N24)</f>
        <v/>
      </c>
      <c r="H44" s="52" t="str">
        <f>IF('NEO GRP '!O24=0,"",'NEO GRP '!O24)</f>
        <v/>
      </c>
      <c r="I44" s="52" t="str">
        <f>IF('NEO GRP '!P24=0,"",'NEO GRP '!P24)</f>
        <v/>
      </c>
      <c r="J44" s="52" t="str">
        <f>IF('NEO GRP '!Q24=0,"",'NEO GRP '!Q24)</f>
        <v/>
      </c>
      <c r="K44" s="52" t="str">
        <f>IF('NEO GRP '!R24=0,"",'NEO GRP '!R24)</f>
        <v/>
      </c>
      <c r="L44" s="52" t="str">
        <f>IF('NEO GRP '!S24=0,"",'NEO GRP '!S24)</f>
        <v/>
      </c>
      <c r="M44" s="52" t="str">
        <f>IF('NEO GRP '!T24=0,"",'NEO GRP '!T24)</f>
        <v/>
      </c>
      <c r="N44" s="52" t="str">
        <f>IF('NEO GRP '!U24=0,"",'NEO GRP '!U24)</f>
        <v/>
      </c>
      <c r="O44" s="52" t="str">
        <f>IF('NEO GRP '!V24=0,"",'NEO GRP '!V24)</f>
        <v/>
      </c>
      <c r="P44" s="52" t="str">
        <f>IF('NEO GRP '!W24=0,"",'NEO GRP '!W24)</f>
        <v/>
      </c>
      <c r="Q44" s="722" t="str">
        <f>IF('NEO GRP '!X24=0,"",'NEO GRP '!X24)</f>
        <v/>
      </c>
      <c r="R44" s="725" t="str">
        <f>IF('NEO GRP '!Y24=0,"",'NEO GRP '!Y24)</f>
        <v/>
      </c>
      <c r="S44" s="173" t="str">
        <f>IF('NEO GRP '!Z24=0,"",'NEO GRP '!Z24)</f>
        <v/>
      </c>
      <c r="T44" s="173" t="str">
        <f>IF('NEO GRP '!AA24=0,"",'NEO GRP '!AA24)</f>
        <v/>
      </c>
      <c r="U44" s="173" t="str">
        <f>IF('NEO GRP '!AB24=0,"",'NEO GRP '!AB24)</f>
        <v/>
      </c>
      <c r="V44" s="58">
        <f t="shared" si="1"/>
        <v>0</v>
      </c>
      <c r="W44" s="59">
        <f>V44*'NEO GRP '!H24</f>
        <v>0</v>
      </c>
      <c r="X44" s="60">
        <f>V44*'NEO GRP '!BD24</f>
        <v>0</v>
      </c>
    </row>
    <row r="45" spans="1:24" ht="23.25" customHeight="1">
      <c r="A45" s="547" t="str">
        <f>'NEO GRP '!C25</f>
        <v>NEO-32-NT</v>
      </c>
      <c r="B45" s="551" t="str">
        <f>IF('NEO GRP '!D25=0,"",'NEO GRP '!D25)</f>
        <v>No tex.</v>
      </c>
      <c r="C45" s="552"/>
      <c r="D45" s="545" t="str">
        <f>IF('NEO GRP '!K25=0,"",'NEO GRP '!K25)</f>
        <v/>
      </c>
      <c r="E45" s="52" t="str">
        <f>IF('NEO GRP '!L25=0,"",'NEO GRP '!L25)</f>
        <v/>
      </c>
      <c r="F45" s="52" t="str">
        <f>IF('NEO GRP '!M25=0,"",'NEO GRP '!M25)</f>
        <v/>
      </c>
      <c r="G45" s="52" t="str">
        <f>IF('NEO GRP '!N25=0,"",'NEO GRP '!N25)</f>
        <v/>
      </c>
      <c r="H45" s="52" t="str">
        <f>IF('NEO GRP '!O25=0,"",'NEO GRP '!O25)</f>
        <v/>
      </c>
      <c r="I45" s="52" t="str">
        <f>IF('NEO GRP '!P25=0,"",'NEO GRP '!P25)</f>
        <v/>
      </c>
      <c r="J45" s="52" t="str">
        <f>IF('NEO GRP '!Q25=0,"",'NEO GRP '!Q25)</f>
        <v/>
      </c>
      <c r="K45" s="52" t="str">
        <f>IF('NEO GRP '!R25=0,"",'NEO GRP '!R25)</f>
        <v/>
      </c>
      <c r="L45" s="52" t="str">
        <f>IF('NEO GRP '!S25=0,"",'NEO GRP '!S25)</f>
        <v/>
      </c>
      <c r="M45" s="52" t="str">
        <f>IF('NEO GRP '!T25=0,"",'NEO GRP '!T25)</f>
        <v/>
      </c>
      <c r="N45" s="52" t="str">
        <f>IF('NEO GRP '!U25=0,"",'NEO GRP '!U25)</f>
        <v/>
      </c>
      <c r="O45" s="52" t="str">
        <f>IF('NEO GRP '!V25=0,"",'NEO GRP '!V25)</f>
        <v/>
      </c>
      <c r="P45" s="52" t="str">
        <f>IF('NEO GRP '!W25=0,"",'NEO GRP '!W25)</f>
        <v/>
      </c>
      <c r="Q45" s="722" t="str">
        <f>IF('NEO GRP '!X25=0,"",'NEO GRP '!X25)</f>
        <v/>
      </c>
      <c r="R45" s="725" t="str">
        <f>IF('NEO GRP '!Y25=0,"",'NEO GRP '!Y25)</f>
        <v/>
      </c>
      <c r="S45" s="173" t="str">
        <f>IF('NEO GRP '!Z25=0,"",'NEO GRP '!Z25)</f>
        <v/>
      </c>
      <c r="T45" s="173" t="str">
        <f>IF('NEO GRP '!AA25=0,"",'NEO GRP '!AA25)</f>
        <v/>
      </c>
      <c r="U45" s="173" t="str">
        <f>IF('NEO GRP '!AB25=0,"",'NEO GRP '!AB25)</f>
        <v/>
      </c>
      <c r="V45" s="58">
        <f t="shared" si="1"/>
        <v>0</v>
      </c>
      <c r="W45" s="59">
        <f>V45*'NEO GRP '!H25</f>
        <v>0</v>
      </c>
      <c r="X45" s="60">
        <f>V45*'NEO GRP '!BD25</f>
        <v>0</v>
      </c>
    </row>
    <row r="46" spans="1:24" ht="23" customHeight="1">
      <c r="A46" s="547" t="str">
        <f>'NEO GRP '!C26</f>
        <v>NEO-33</v>
      </c>
      <c r="B46" s="551" t="str">
        <f>IF('NEO GRP '!D26=0,"",'NEO GRP '!D26)</f>
        <v/>
      </c>
      <c r="C46" s="552"/>
      <c r="D46" s="78" t="str">
        <f>IF('NEO GRP '!K26=0,"",'NEO GRP '!K26)</f>
        <v/>
      </c>
      <c r="E46" s="57" t="str">
        <f>IF('NEO GRP '!L26=0,"",'NEO GRP '!L26)</f>
        <v/>
      </c>
      <c r="F46" s="57" t="str">
        <f>IF('NEO GRP '!M26=0,"",'NEO GRP '!M26)</f>
        <v/>
      </c>
      <c r="G46" s="57" t="str">
        <f>IF('NEO GRP '!N26=0,"",'NEO GRP '!N26)</f>
        <v/>
      </c>
      <c r="H46" s="57" t="str">
        <f>IF('NEO GRP '!O26=0,"",'NEO GRP '!O26)</f>
        <v/>
      </c>
      <c r="I46" s="57" t="str">
        <f>IF('NEO GRP '!P26=0,"",'NEO GRP '!P26)</f>
        <v/>
      </c>
      <c r="J46" s="57" t="str">
        <f>IF('NEO GRP '!Q26=0,"",'NEO GRP '!Q26)</f>
        <v/>
      </c>
      <c r="K46" s="57" t="str">
        <f>IF('NEO GRP '!R26=0,"",'NEO GRP '!R26)</f>
        <v/>
      </c>
      <c r="L46" s="57" t="str">
        <f>IF('NEO GRP '!S26=0,"",'NEO GRP '!S26)</f>
        <v/>
      </c>
      <c r="M46" s="57" t="str">
        <f>IF('NEO GRP '!T26=0,"",'NEO GRP '!T26)</f>
        <v/>
      </c>
      <c r="N46" s="57" t="str">
        <f>IF('NEO GRP '!U26=0,"",'NEO GRP '!U26)</f>
        <v/>
      </c>
      <c r="O46" s="57" t="str">
        <f>IF('NEO GRP '!V26=0,"",'NEO GRP '!V26)</f>
        <v/>
      </c>
      <c r="P46" s="57" t="str">
        <f>IF('NEO GRP '!W26=0,"",'NEO GRP '!W26)</f>
        <v/>
      </c>
      <c r="Q46" s="462" t="str">
        <f>IF('NEO GRP '!X26=0,"",'NEO GRP '!X26)</f>
        <v/>
      </c>
      <c r="R46" s="725" t="str">
        <f>IF('NEO GRP '!Y26=0,"",'NEO GRP '!Y26)</f>
        <v/>
      </c>
      <c r="S46" s="173" t="str">
        <f>IF('NEO GRP '!Z26=0,"",'NEO GRP '!Z26)</f>
        <v/>
      </c>
      <c r="T46" s="173" t="str">
        <f>IF('NEO GRP '!AA26=0,"",'NEO GRP '!AA26)</f>
        <v/>
      </c>
      <c r="U46" s="173" t="str">
        <f>IF('NEO GRP '!AB26=0,"",'NEO GRP '!AB26)</f>
        <v/>
      </c>
      <c r="V46" s="58">
        <f t="shared" si="1"/>
        <v>0</v>
      </c>
      <c r="W46" s="59">
        <f>V46*'NEO GRP '!H26</f>
        <v>0</v>
      </c>
      <c r="X46" s="60">
        <f>V46*'NEO GRP '!BD26</f>
        <v>0</v>
      </c>
    </row>
    <row r="47" spans="1:24" ht="23.25" customHeight="1">
      <c r="A47" s="547" t="str">
        <f>'NEO GRP '!C27</f>
        <v>NEO-36</v>
      </c>
      <c r="B47" s="551" t="str">
        <f>IF('NEO GRP '!D27=0,"",'NEO GRP '!D27)</f>
        <v/>
      </c>
      <c r="C47" s="552"/>
      <c r="D47" s="78" t="str">
        <f>IF('NEO GRP '!K27=0,"",'NEO GRP '!K27)</f>
        <v/>
      </c>
      <c r="E47" s="57" t="str">
        <f>IF('NEO GRP '!L27=0,"",'NEO GRP '!L27)</f>
        <v/>
      </c>
      <c r="F47" s="57" t="str">
        <f>IF('NEO GRP '!M27=0,"",'NEO GRP '!M27)</f>
        <v/>
      </c>
      <c r="G47" s="57" t="str">
        <f>IF('NEO GRP '!N27=0,"",'NEO GRP '!N27)</f>
        <v/>
      </c>
      <c r="H47" s="57" t="str">
        <f>IF('NEO GRP '!O27=0,"",'NEO GRP '!O27)</f>
        <v/>
      </c>
      <c r="I47" s="57" t="str">
        <f>IF('NEO GRP '!P27=0,"",'NEO GRP '!P27)</f>
        <v/>
      </c>
      <c r="J47" s="57" t="str">
        <f>IF('NEO GRP '!Q27=0,"",'NEO GRP '!Q27)</f>
        <v/>
      </c>
      <c r="K47" s="57" t="str">
        <f>IF('NEO GRP '!R27=0,"",'NEO GRP '!R27)</f>
        <v/>
      </c>
      <c r="L47" s="57" t="str">
        <f>IF('NEO GRP '!S27=0,"",'NEO GRP '!S27)</f>
        <v/>
      </c>
      <c r="M47" s="57" t="str">
        <f>IF('NEO GRP '!T27=0,"",'NEO GRP '!T27)</f>
        <v/>
      </c>
      <c r="N47" s="57" t="str">
        <f>IF('NEO GRP '!U27=0,"",'NEO GRP '!U27)</f>
        <v/>
      </c>
      <c r="O47" s="57" t="str">
        <f>IF('NEO GRP '!V27=0,"",'NEO GRP '!V27)</f>
        <v/>
      </c>
      <c r="P47" s="57" t="str">
        <f>IF('NEO GRP '!W27=0,"",'NEO GRP '!W27)</f>
        <v/>
      </c>
      <c r="Q47" s="462" t="str">
        <f>IF('NEO GRP '!X27=0,"",'NEO GRP '!X27)</f>
        <v/>
      </c>
      <c r="R47" s="725" t="str">
        <f>IF('NEO GRP '!Y27=0,"",'NEO GRP '!Y27)</f>
        <v/>
      </c>
      <c r="S47" s="173" t="str">
        <f>IF('NEO GRP '!Z27=0,"",'NEO GRP '!Z27)</f>
        <v/>
      </c>
      <c r="T47" s="173" t="str">
        <f>IF('NEO GRP '!AA27=0,"",'NEO GRP '!AA27)</f>
        <v/>
      </c>
      <c r="U47" s="173" t="str">
        <f>IF('NEO GRP '!AB27=0,"",'NEO GRP '!AB27)</f>
        <v/>
      </c>
      <c r="V47" s="58">
        <f t="shared" si="1"/>
        <v>0</v>
      </c>
      <c r="W47" s="59">
        <f>V47*'NEO GRP '!H27</f>
        <v>0</v>
      </c>
      <c r="X47" s="60">
        <f>V47*'NEO GRP '!BD27</f>
        <v>0</v>
      </c>
    </row>
    <row r="48" spans="1:24" ht="23.25" customHeight="1">
      <c r="A48" s="547" t="str">
        <f>'NEO GRP '!C28</f>
        <v>NEO-37</v>
      </c>
      <c r="B48" s="551" t="str">
        <f>IF('NEO GRP '!D28=0,"",'NEO GRP '!D28)</f>
        <v/>
      </c>
      <c r="C48" s="552"/>
      <c r="D48" s="78" t="str">
        <f>IF('NEO GRP '!K28=0,"",'NEO GRP '!K28)</f>
        <v/>
      </c>
      <c r="E48" s="57" t="str">
        <f>IF('NEO GRP '!L28=0,"",'NEO GRP '!L28)</f>
        <v/>
      </c>
      <c r="F48" s="57" t="str">
        <f>IF('NEO GRP '!M28=0,"",'NEO GRP '!M28)</f>
        <v/>
      </c>
      <c r="G48" s="57" t="str">
        <f>IF('NEO GRP '!N28=0,"",'NEO GRP '!N28)</f>
        <v/>
      </c>
      <c r="H48" s="57" t="str">
        <f>IF('NEO GRP '!O28=0,"",'NEO GRP '!O28)</f>
        <v/>
      </c>
      <c r="I48" s="57" t="str">
        <f>IF('NEO GRP '!P28=0,"",'NEO GRP '!P28)</f>
        <v/>
      </c>
      <c r="J48" s="57" t="str">
        <f>IF('NEO GRP '!Q28=0,"",'NEO GRP '!Q28)</f>
        <v/>
      </c>
      <c r="K48" s="57" t="str">
        <f>IF('NEO GRP '!R28=0,"",'NEO GRP '!R28)</f>
        <v/>
      </c>
      <c r="L48" s="57" t="str">
        <f>IF('NEO GRP '!S28=0,"",'NEO GRP '!S28)</f>
        <v/>
      </c>
      <c r="M48" s="57" t="str">
        <f>IF('NEO GRP '!T28=0,"",'NEO GRP '!T28)</f>
        <v/>
      </c>
      <c r="N48" s="57" t="str">
        <f>IF('NEO GRP '!U28=0,"",'NEO GRP '!U28)</f>
        <v/>
      </c>
      <c r="O48" s="57" t="str">
        <f>IF('NEO GRP '!V28=0,"",'NEO GRP '!V28)</f>
        <v/>
      </c>
      <c r="P48" s="57" t="str">
        <f>IF('NEO GRP '!W28=0,"",'NEO GRP '!W28)</f>
        <v/>
      </c>
      <c r="Q48" s="462" t="str">
        <f>IF('NEO GRP '!X28=0,"",'NEO GRP '!X28)</f>
        <v/>
      </c>
      <c r="R48" s="725" t="str">
        <f>IF('NEO GRP '!Y28=0,"",'NEO GRP '!Y28)</f>
        <v/>
      </c>
      <c r="S48" s="173" t="str">
        <f>IF('NEO GRP '!Z28=0,"",'NEO GRP '!Z28)</f>
        <v/>
      </c>
      <c r="T48" s="173" t="str">
        <f>IF('NEO GRP '!AA28=0,"",'NEO GRP '!AA28)</f>
        <v/>
      </c>
      <c r="U48" s="173" t="str">
        <f>IF('NEO GRP '!AB28=0,"",'NEO GRP '!AB28)</f>
        <v/>
      </c>
      <c r="V48" s="58">
        <f t="shared" si="1"/>
        <v>0</v>
      </c>
      <c r="W48" s="59">
        <f>V48*'NEO GRP '!H28</f>
        <v>0</v>
      </c>
      <c r="X48" s="60">
        <f>V48*'NEO GRP '!BD28</f>
        <v>0</v>
      </c>
    </row>
    <row r="49" spans="1:24" ht="23.25" customHeight="1">
      <c r="A49" s="547" t="str">
        <f>'NEO GRP '!C29</f>
        <v>NEO-37-DT</v>
      </c>
      <c r="B49" s="551" t="str">
        <f>IF('NEO GRP '!D29=0,"",'NEO GRP '!D29)</f>
        <v>Dual tex.</v>
      </c>
      <c r="C49" s="552"/>
      <c r="D49" s="78" t="str">
        <f>IF('NEO GRP '!K29=0,"",'NEO GRP '!K29)</f>
        <v/>
      </c>
      <c r="E49" s="57" t="str">
        <f>IF('NEO GRP '!L29=0,"",'NEO GRP '!L29)</f>
        <v/>
      </c>
      <c r="F49" s="57" t="str">
        <f>IF('NEO GRP '!M29=0,"",'NEO GRP '!M29)</f>
        <v/>
      </c>
      <c r="G49" s="57" t="str">
        <f>IF('NEO GRP '!N29=0,"",'NEO GRP '!N29)</f>
        <v/>
      </c>
      <c r="H49" s="57" t="str">
        <f>IF('NEO GRP '!O29=0,"",'NEO GRP '!O29)</f>
        <v/>
      </c>
      <c r="I49" s="57" t="str">
        <f>IF('NEO GRP '!P29=0,"",'NEO GRP '!P29)</f>
        <v/>
      </c>
      <c r="J49" s="57" t="str">
        <f>IF('NEO GRP '!Q29=0,"",'NEO GRP '!Q29)</f>
        <v/>
      </c>
      <c r="K49" s="57" t="str">
        <f>IF('NEO GRP '!R29=0,"",'NEO GRP '!R29)</f>
        <v/>
      </c>
      <c r="L49" s="57" t="str">
        <f>IF('NEO GRP '!S29=0,"",'NEO GRP '!S29)</f>
        <v/>
      </c>
      <c r="M49" s="57" t="str">
        <f>IF('NEO GRP '!T29=0,"",'NEO GRP '!T29)</f>
        <v/>
      </c>
      <c r="N49" s="57" t="str">
        <f>IF('NEO GRP '!U29=0,"",'NEO GRP '!U29)</f>
        <v/>
      </c>
      <c r="O49" s="57" t="str">
        <f>IF('NEO GRP '!V29=0,"",'NEO GRP '!V29)</f>
        <v/>
      </c>
      <c r="P49" s="57" t="str">
        <f>IF('NEO GRP '!W29=0,"",'NEO GRP '!W29)</f>
        <v/>
      </c>
      <c r="Q49" s="462" t="str">
        <f>IF('NEO GRP '!X29=0,"",'NEO GRP '!X29)</f>
        <v/>
      </c>
      <c r="R49" s="725" t="str">
        <f>IF('NEO GRP '!Y29=0,"",'NEO GRP '!Y29)</f>
        <v/>
      </c>
      <c r="S49" s="173" t="str">
        <f>IF('NEO GRP '!Z29=0,"",'NEO GRP '!Z29)</f>
        <v/>
      </c>
      <c r="T49" s="173" t="str">
        <f>IF('NEO GRP '!AA29=0,"",'NEO GRP '!AA29)</f>
        <v/>
      </c>
      <c r="U49" s="173" t="str">
        <f>IF('NEO GRP '!AB29=0,"",'NEO GRP '!AB29)</f>
        <v/>
      </c>
      <c r="V49" s="58">
        <f t="shared" si="1"/>
        <v>0</v>
      </c>
      <c r="W49" s="59">
        <f>V49*'NEO GRP '!H29</f>
        <v>0</v>
      </c>
      <c r="X49" s="60">
        <f>V49*'NEO GRP '!BD29</f>
        <v>0</v>
      </c>
    </row>
    <row r="50" spans="1:24" ht="23.25" customHeight="1">
      <c r="A50" s="547" t="str">
        <f>'NEO GRP '!C30</f>
        <v>NEO-37-NT</v>
      </c>
      <c r="B50" s="551" t="str">
        <f>IF('NEO GRP '!D30=0,"",'NEO GRP '!D30)</f>
        <v>No tex.</v>
      </c>
      <c r="C50" s="552"/>
      <c r="D50" s="78" t="str">
        <f>IF('NEO GRP '!K30=0,"",'NEO GRP '!K30)</f>
        <v/>
      </c>
      <c r="E50" s="57" t="str">
        <f>IF('NEO GRP '!L30=0,"",'NEO GRP '!L30)</f>
        <v/>
      </c>
      <c r="F50" s="57" t="str">
        <f>IF('NEO GRP '!M30=0,"",'NEO GRP '!M30)</f>
        <v/>
      </c>
      <c r="G50" s="57" t="str">
        <f>IF('NEO GRP '!N30=0,"",'NEO GRP '!N30)</f>
        <v/>
      </c>
      <c r="H50" s="57" t="str">
        <f>IF('NEO GRP '!O30=0,"",'NEO GRP '!O30)</f>
        <v/>
      </c>
      <c r="I50" s="57" t="str">
        <f>IF('NEO GRP '!P30=0,"",'NEO GRP '!P30)</f>
        <v/>
      </c>
      <c r="J50" s="57" t="str">
        <f>IF('NEO GRP '!Q30=0,"",'NEO GRP '!Q30)</f>
        <v/>
      </c>
      <c r="K50" s="57" t="str">
        <f>IF('NEO GRP '!R30=0,"",'NEO GRP '!R30)</f>
        <v/>
      </c>
      <c r="L50" s="57" t="str">
        <f>IF('NEO GRP '!S30=0,"",'NEO GRP '!S30)</f>
        <v/>
      </c>
      <c r="M50" s="57" t="str">
        <f>IF('NEO GRP '!T30=0,"",'NEO GRP '!T30)</f>
        <v/>
      </c>
      <c r="N50" s="57" t="str">
        <f>IF('NEO GRP '!U30=0,"",'NEO GRP '!U30)</f>
        <v/>
      </c>
      <c r="O50" s="57" t="str">
        <f>IF('NEO GRP '!V30=0,"",'NEO GRP '!V30)</f>
        <v/>
      </c>
      <c r="P50" s="57" t="str">
        <f>IF('NEO GRP '!W30=0,"",'NEO GRP '!W30)</f>
        <v/>
      </c>
      <c r="Q50" s="462" t="str">
        <f>IF('NEO GRP '!X30=0,"",'NEO GRP '!X30)</f>
        <v/>
      </c>
      <c r="R50" s="725" t="str">
        <f>IF('NEO GRP '!Y30=0,"",'NEO GRP '!Y30)</f>
        <v/>
      </c>
      <c r="S50" s="173" t="str">
        <f>IF('NEO GRP '!Z30=0,"",'NEO GRP '!Z30)</f>
        <v/>
      </c>
      <c r="T50" s="173" t="str">
        <f>IF('NEO GRP '!AA30=0,"",'NEO GRP '!AA30)</f>
        <v/>
      </c>
      <c r="U50" s="173" t="str">
        <f>IF('NEO GRP '!AB30=0,"",'NEO GRP '!AB30)</f>
        <v/>
      </c>
      <c r="V50" s="58">
        <f t="shared" si="1"/>
        <v>0</v>
      </c>
      <c r="W50" s="59">
        <f>V50*'NEO GRP '!H30</f>
        <v>0</v>
      </c>
      <c r="X50" s="60">
        <f>V50*'NEO GRP '!BD30</f>
        <v>0</v>
      </c>
    </row>
    <row r="51" spans="1:24" ht="23.25" customHeight="1">
      <c r="A51" s="547" t="str">
        <f>'NEO GRP '!C31</f>
        <v>NEO-38</v>
      </c>
      <c r="B51" s="551" t="str">
        <f>IF('NEO GRP '!D31=0,"",'NEO GRP '!D31)</f>
        <v/>
      </c>
      <c r="C51" s="552"/>
      <c r="D51" s="78" t="str">
        <f>IF('NEO GRP '!K31=0,"",'NEO GRP '!K31)</f>
        <v/>
      </c>
      <c r="E51" s="57" t="str">
        <f>IF('NEO GRP '!L31=0,"",'NEO GRP '!L31)</f>
        <v/>
      </c>
      <c r="F51" s="57" t="str">
        <f>IF('NEO GRP '!M31=0,"",'NEO GRP '!M31)</f>
        <v/>
      </c>
      <c r="G51" s="57" t="str">
        <f>IF('NEO GRP '!N31=0,"",'NEO GRP '!N31)</f>
        <v/>
      </c>
      <c r="H51" s="57" t="str">
        <f>IF('NEO GRP '!O31=0,"",'NEO GRP '!O31)</f>
        <v/>
      </c>
      <c r="I51" s="57" t="str">
        <f>IF('NEO GRP '!P31=0,"",'NEO GRP '!P31)</f>
        <v/>
      </c>
      <c r="J51" s="57" t="str">
        <f>IF('NEO GRP '!Q31=0,"",'NEO GRP '!Q31)</f>
        <v/>
      </c>
      <c r="K51" s="57" t="str">
        <f>IF('NEO GRP '!R31=0,"",'NEO GRP '!R31)</f>
        <v/>
      </c>
      <c r="L51" s="57" t="str">
        <f>IF('NEO GRP '!S31=0,"",'NEO GRP '!S31)</f>
        <v/>
      </c>
      <c r="M51" s="57" t="str">
        <f>IF('NEO GRP '!T31=0,"",'NEO GRP '!T31)</f>
        <v/>
      </c>
      <c r="N51" s="57" t="str">
        <f>IF('NEO GRP '!U31=0,"",'NEO GRP '!U31)</f>
        <v/>
      </c>
      <c r="O51" s="57" t="str">
        <f>IF('NEO GRP '!V31=0,"",'NEO GRP '!V31)</f>
        <v/>
      </c>
      <c r="P51" s="57" t="str">
        <f>IF('NEO GRP '!W31=0,"",'NEO GRP '!W31)</f>
        <v/>
      </c>
      <c r="Q51" s="462" t="str">
        <f>IF('NEO GRP '!X31=0,"",'NEO GRP '!X31)</f>
        <v/>
      </c>
      <c r="R51" s="725" t="str">
        <f>IF('NEO GRP '!Y31=0,"",'NEO GRP '!Y31)</f>
        <v/>
      </c>
      <c r="S51" s="173" t="str">
        <f>IF('NEO GRP '!Z31=0,"",'NEO GRP '!Z31)</f>
        <v/>
      </c>
      <c r="T51" s="173" t="str">
        <f>IF('NEO GRP '!AA31=0,"",'NEO GRP '!AA31)</f>
        <v/>
      </c>
      <c r="U51" s="173" t="str">
        <f>IF('NEO GRP '!AB31=0,"",'NEO GRP '!AB31)</f>
        <v/>
      </c>
      <c r="V51" s="58">
        <f t="shared" si="1"/>
        <v>0</v>
      </c>
      <c r="W51" s="59">
        <f>V51*'NEO GRP '!H31</f>
        <v>0</v>
      </c>
      <c r="X51" s="60">
        <f>V51*'NEO GRP '!BD31</f>
        <v>0</v>
      </c>
    </row>
    <row r="52" spans="1:24" ht="23.25" customHeight="1">
      <c r="A52" s="547" t="str">
        <f>'NEO GRP '!C32</f>
        <v>NEO-38-DT</v>
      </c>
      <c r="B52" s="551" t="str">
        <f>IF('NEO GRP '!D32=0,"",'NEO GRP '!D32)</f>
        <v>Dual tex.</v>
      </c>
      <c r="C52" s="552"/>
      <c r="D52" s="78" t="str">
        <f>IF('NEO GRP '!K32=0,"",'NEO GRP '!K32)</f>
        <v/>
      </c>
      <c r="E52" s="57" t="str">
        <f>IF('NEO GRP '!L32=0,"",'NEO GRP '!L32)</f>
        <v/>
      </c>
      <c r="F52" s="57" t="str">
        <f>IF('NEO GRP '!M32=0,"",'NEO GRP '!M32)</f>
        <v/>
      </c>
      <c r="G52" s="57" t="str">
        <f>IF('NEO GRP '!N32=0,"",'NEO GRP '!N32)</f>
        <v/>
      </c>
      <c r="H52" s="57" t="str">
        <f>IF('NEO GRP '!O32=0,"",'NEO GRP '!O32)</f>
        <v/>
      </c>
      <c r="I52" s="57" t="str">
        <f>IF('NEO GRP '!P32=0,"",'NEO GRP '!P32)</f>
        <v/>
      </c>
      <c r="J52" s="57" t="str">
        <f>IF('NEO GRP '!Q32=0,"",'NEO GRP '!Q32)</f>
        <v/>
      </c>
      <c r="K52" s="57" t="str">
        <f>IF('NEO GRP '!R32=0,"",'NEO GRP '!R32)</f>
        <v/>
      </c>
      <c r="L52" s="57" t="str">
        <f>IF('NEO GRP '!S32=0,"",'NEO GRP '!S32)</f>
        <v/>
      </c>
      <c r="M52" s="57" t="str">
        <f>IF('NEO GRP '!T32=0,"",'NEO GRP '!T32)</f>
        <v/>
      </c>
      <c r="N52" s="57" t="str">
        <f>IF('NEO GRP '!U32=0,"",'NEO GRP '!U32)</f>
        <v/>
      </c>
      <c r="O52" s="57" t="str">
        <f>IF('NEO GRP '!V32=0,"",'NEO GRP '!V32)</f>
        <v/>
      </c>
      <c r="P52" s="57" t="str">
        <f>IF('NEO GRP '!W32=0,"",'NEO GRP '!W32)</f>
        <v/>
      </c>
      <c r="Q52" s="462" t="str">
        <f>IF('NEO GRP '!X32=0,"",'NEO GRP '!X32)</f>
        <v/>
      </c>
      <c r="R52" s="725" t="str">
        <f>IF('NEO GRP '!Y32=0,"",'NEO GRP '!Y32)</f>
        <v/>
      </c>
      <c r="S52" s="173" t="str">
        <f>IF('NEO GRP '!Z32=0,"",'NEO GRP '!Z32)</f>
        <v/>
      </c>
      <c r="T52" s="173" t="str">
        <f>IF('NEO GRP '!AA32=0,"",'NEO GRP '!AA32)</f>
        <v/>
      </c>
      <c r="U52" s="173" t="str">
        <f>IF('NEO GRP '!AB32=0,"",'NEO GRP '!AB32)</f>
        <v/>
      </c>
      <c r="V52" s="58">
        <f t="shared" si="1"/>
        <v>0</v>
      </c>
      <c r="W52" s="59">
        <f>V52*'NEO GRP '!H32</f>
        <v>0</v>
      </c>
      <c r="X52" s="60">
        <f>V52*'NEO GRP '!BD32</f>
        <v>0</v>
      </c>
    </row>
    <row r="53" spans="1:24" ht="23.25" customHeight="1">
      <c r="A53" s="547" t="str">
        <f>'NEO GRP '!C33</f>
        <v>NEO-38-NT</v>
      </c>
      <c r="B53" s="551" t="str">
        <f>IF('NEO GRP '!D33=0,"",'NEO GRP '!D33)</f>
        <v>No tex.</v>
      </c>
      <c r="C53" s="552"/>
      <c r="D53" s="78" t="str">
        <f>IF('NEO GRP '!K33=0,"",'NEO GRP '!K33)</f>
        <v/>
      </c>
      <c r="E53" s="57" t="str">
        <f>IF('NEO GRP '!L33=0,"",'NEO GRP '!L33)</f>
        <v/>
      </c>
      <c r="F53" s="57" t="str">
        <f>IF('NEO GRP '!M33=0,"",'NEO GRP '!M33)</f>
        <v/>
      </c>
      <c r="G53" s="57" t="str">
        <f>IF('NEO GRP '!N33=0,"",'NEO GRP '!N33)</f>
        <v/>
      </c>
      <c r="H53" s="57" t="str">
        <f>IF('NEO GRP '!O33=0,"",'NEO GRP '!O33)</f>
        <v/>
      </c>
      <c r="I53" s="57" t="str">
        <f>IF('NEO GRP '!P33=0,"",'NEO GRP '!P33)</f>
        <v/>
      </c>
      <c r="J53" s="57" t="str">
        <f>IF('NEO GRP '!Q33=0,"",'NEO GRP '!Q33)</f>
        <v/>
      </c>
      <c r="K53" s="57" t="str">
        <f>IF('NEO GRP '!R33=0,"",'NEO GRP '!R33)</f>
        <v/>
      </c>
      <c r="L53" s="57" t="str">
        <f>IF('NEO GRP '!S33=0,"",'NEO GRP '!S33)</f>
        <v/>
      </c>
      <c r="M53" s="57" t="str">
        <f>IF('NEO GRP '!T33=0,"",'NEO GRP '!T33)</f>
        <v/>
      </c>
      <c r="N53" s="57" t="str">
        <f>IF('NEO GRP '!U33=0,"",'NEO GRP '!U33)</f>
        <v/>
      </c>
      <c r="O53" s="57" t="str">
        <f>IF('NEO GRP '!V33=0,"",'NEO GRP '!V33)</f>
        <v/>
      </c>
      <c r="P53" s="57" t="str">
        <f>IF('NEO GRP '!W33=0,"",'NEO GRP '!W33)</f>
        <v/>
      </c>
      <c r="Q53" s="462" t="str">
        <f>IF('NEO GRP '!X33=0,"",'NEO GRP '!X33)</f>
        <v/>
      </c>
      <c r="R53" s="725" t="str">
        <f>IF('NEO GRP '!Y33=0,"",'NEO GRP '!Y33)</f>
        <v/>
      </c>
      <c r="S53" s="173" t="str">
        <f>IF('NEO GRP '!Z33=0,"",'NEO GRP '!Z33)</f>
        <v/>
      </c>
      <c r="T53" s="173" t="str">
        <f>IF('NEO GRP '!AA33=0,"",'NEO GRP '!AA33)</f>
        <v/>
      </c>
      <c r="U53" s="173" t="str">
        <f>IF('NEO GRP '!AB33=0,"",'NEO GRP '!AB33)</f>
        <v/>
      </c>
      <c r="V53" s="58">
        <f t="shared" si="1"/>
        <v>0</v>
      </c>
      <c r="W53" s="59">
        <f>V53*'NEO GRP '!H33</f>
        <v>0</v>
      </c>
      <c r="X53" s="60">
        <f>V53*'NEO GRP '!BD33</f>
        <v>0</v>
      </c>
    </row>
    <row r="54" spans="1:24" ht="23.25" customHeight="1">
      <c r="A54" s="547" t="str">
        <f>'NEO GRP '!C34</f>
        <v>NEO-39</v>
      </c>
      <c r="B54" s="551" t="str">
        <f>IF('NEO GRP '!D34=0,"",'NEO GRP '!D34)</f>
        <v/>
      </c>
      <c r="C54" s="552"/>
      <c r="D54" s="78" t="str">
        <f>IF('NEO GRP '!K34=0,"",'NEO GRP '!K34)</f>
        <v/>
      </c>
      <c r="E54" s="57" t="str">
        <f>IF('NEO GRP '!L34=0,"",'NEO GRP '!L34)</f>
        <v/>
      </c>
      <c r="F54" s="57" t="str">
        <f>IF('NEO GRP '!M34=0,"",'NEO GRP '!M34)</f>
        <v/>
      </c>
      <c r="G54" s="57" t="str">
        <f>IF('NEO GRP '!N34=0,"",'NEO GRP '!N34)</f>
        <v/>
      </c>
      <c r="H54" s="57" t="str">
        <f>IF('NEO GRP '!O34=0,"",'NEO GRP '!O34)</f>
        <v/>
      </c>
      <c r="I54" s="57" t="str">
        <f>IF('NEO GRP '!P34=0,"",'NEO GRP '!P34)</f>
        <v/>
      </c>
      <c r="J54" s="57" t="str">
        <f>IF('NEO GRP '!Q34=0,"",'NEO GRP '!Q34)</f>
        <v/>
      </c>
      <c r="K54" s="57" t="str">
        <f>IF('NEO GRP '!R34=0,"",'NEO GRP '!R34)</f>
        <v/>
      </c>
      <c r="L54" s="57" t="str">
        <f>IF('NEO GRP '!S34=0,"",'NEO GRP '!S34)</f>
        <v/>
      </c>
      <c r="M54" s="57" t="str">
        <f>IF('NEO GRP '!T34=0,"",'NEO GRP '!T34)</f>
        <v/>
      </c>
      <c r="N54" s="57" t="str">
        <f>IF('NEO GRP '!U34=0,"",'NEO GRP '!U34)</f>
        <v/>
      </c>
      <c r="O54" s="57" t="str">
        <f>IF('NEO GRP '!V34=0,"",'NEO GRP '!V34)</f>
        <v/>
      </c>
      <c r="P54" s="57" t="str">
        <f>IF('NEO GRP '!W34=0,"",'NEO GRP '!W34)</f>
        <v/>
      </c>
      <c r="Q54" s="462" t="str">
        <f>IF('NEO GRP '!X34=0,"",'NEO GRP '!X34)</f>
        <v/>
      </c>
      <c r="R54" s="725" t="str">
        <f>IF('NEO GRP '!Y34=0,"",'NEO GRP '!Y34)</f>
        <v/>
      </c>
      <c r="S54" s="173" t="str">
        <f>IF('NEO GRP '!Z34=0,"",'NEO GRP '!Z34)</f>
        <v/>
      </c>
      <c r="T54" s="173" t="str">
        <f>IF('NEO GRP '!AA34=0,"",'NEO GRP '!AA34)</f>
        <v/>
      </c>
      <c r="U54" s="173" t="str">
        <f>IF('NEO GRP '!AB34=0,"",'NEO GRP '!AB34)</f>
        <v/>
      </c>
      <c r="V54" s="58">
        <f t="shared" si="1"/>
        <v>0</v>
      </c>
      <c r="W54" s="59">
        <f>V54*'NEO GRP '!H34</f>
        <v>0</v>
      </c>
      <c r="X54" s="60">
        <f>V54*'NEO GRP '!BD34</f>
        <v>0</v>
      </c>
    </row>
    <row r="55" spans="1:24" ht="23.25" customHeight="1">
      <c r="A55" s="547" t="str">
        <f>'NEO GRP '!C35</f>
        <v>NEO-39-DT</v>
      </c>
      <c r="B55" s="551" t="str">
        <f>IF('NEO GRP '!D35=0,"",'NEO GRP '!D35)</f>
        <v>Dual tex.</v>
      </c>
      <c r="C55" s="552"/>
      <c r="D55" s="78" t="str">
        <f>IF('NEO GRP '!K35=0,"",'NEO GRP '!K35)</f>
        <v/>
      </c>
      <c r="E55" s="57" t="str">
        <f>IF('NEO GRP '!L35=0,"",'NEO GRP '!L35)</f>
        <v/>
      </c>
      <c r="F55" s="57" t="str">
        <f>IF('NEO GRP '!M35=0,"",'NEO GRP '!M35)</f>
        <v/>
      </c>
      <c r="G55" s="57" t="str">
        <f>IF('NEO GRP '!N35=0,"",'NEO GRP '!N35)</f>
        <v/>
      </c>
      <c r="H55" s="57" t="str">
        <f>IF('NEO GRP '!O35=0,"",'NEO GRP '!O35)</f>
        <v/>
      </c>
      <c r="I55" s="57" t="str">
        <f>IF('NEO GRP '!P35=0,"",'NEO GRP '!P35)</f>
        <v/>
      </c>
      <c r="J55" s="57" t="str">
        <f>IF('NEO GRP '!Q35=0,"",'NEO GRP '!Q35)</f>
        <v/>
      </c>
      <c r="K55" s="57" t="str">
        <f>IF('NEO GRP '!R35=0,"",'NEO GRP '!R35)</f>
        <v/>
      </c>
      <c r="L55" s="57" t="str">
        <f>IF('NEO GRP '!S35=0,"",'NEO GRP '!S35)</f>
        <v/>
      </c>
      <c r="M55" s="57" t="str">
        <f>IF('NEO GRP '!T35=0,"",'NEO GRP '!T35)</f>
        <v/>
      </c>
      <c r="N55" s="57" t="str">
        <f>IF('NEO GRP '!U35=0,"",'NEO GRP '!U35)</f>
        <v/>
      </c>
      <c r="O55" s="57" t="str">
        <f>IF('NEO GRP '!V35=0,"",'NEO GRP '!V35)</f>
        <v/>
      </c>
      <c r="P55" s="57" t="str">
        <f>IF('NEO GRP '!W35=0,"",'NEO GRP '!W35)</f>
        <v/>
      </c>
      <c r="Q55" s="462" t="str">
        <f>IF('NEO GRP '!X35=0,"",'NEO GRP '!X35)</f>
        <v/>
      </c>
      <c r="R55" s="725" t="str">
        <f>IF('NEO GRP '!Y35=0,"",'NEO GRP '!Y35)</f>
        <v/>
      </c>
      <c r="S55" s="173" t="str">
        <f>IF('NEO GRP '!Z35=0,"",'NEO GRP '!Z35)</f>
        <v/>
      </c>
      <c r="T55" s="173" t="str">
        <f>IF('NEO GRP '!AA35=0,"",'NEO GRP '!AA35)</f>
        <v/>
      </c>
      <c r="U55" s="173" t="str">
        <f>IF('NEO GRP '!AB35=0,"",'NEO GRP '!AB35)</f>
        <v/>
      </c>
      <c r="V55" s="58">
        <f t="shared" si="1"/>
        <v>0</v>
      </c>
      <c r="W55" s="59">
        <f>V55*'NEO GRP '!H35</f>
        <v>0</v>
      </c>
      <c r="X55" s="60">
        <f>V55*'NEO GRP '!BD35</f>
        <v>0</v>
      </c>
    </row>
    <row r="56" spans="1:24" ht="23.25" customHeight="1">
      <c r="A56" s="547" t="str">
        <f>'NEO GRP '!C36</f>
        <v>NEO-39-NT</v>
      </c>
      <c r="B56" s="551" t="str">
        <f>IF('NEO GRP '!D36=0,"",'NEO GRP '!D36)</f>
        <v>No tex.</v>
      </c>
      <c r="C56" s="552"/>
      <c r="D56" s="78" t="str">
        <f>IF('NEO GRP '!K36=0,"",'NEO GRP '!K36)</f>
        <v/>
      </c>
      <c r="E56" s="57" t="str">
        <f>IF('NEO GRP '!L36=0,"",'NEO GRP '!L36)</f>
        <v/>
      </c>
      <c r="F56" s="57" t="str">
        <f>IF('NEO GRP '!M36=0,"",'NEO GRP '!M36)</f>
        <v/>
      </c>
      <c r="G56" s="57" t="str">
        <f>IF('NEO GRP '!N36=0,"",'NEO GRP '!N36)</f>
        <v/>
      </c>
      <c r="H56" s="57" t="str">
        <f>IF('NEO GRP '!O36=0,"",'NEO GRP '!O36)</f>
        <v/>
      </c>
      <c r="I56" s="57" t="str">
        <f>IF('NEO GRP '!P36=0,"",'NEO GRP '!P36)</f>
        <v/>
      </c>
      <c r="J56" s="57" t="str">
        <f>IF('NEO GRP '!Q36=0,"",'NEO GRP '!Q36)</f>
        <v/>
      </c>
      <c r="K56" s="57" t="str">
        <f>IF('NEO GRP '!R36=0,"",'NEO GRP '!R36)</f>
        <v/>
      </c>
      <c r="L56" s="57" t="str">
        <f>IF('NEO GRP '!S36=0,"",'NEO GRP '!S36)</f>
        <v/>
      </c>
      <c r="M56" s="57" t="str">
        <f>IF('NEO GRP '!T36=0,"",'NEO GRP '!T36)</f>
        <v/>
      </c>
      <c r="N56" s="57" t="str">
        <f>IF('NEO GRP '!U36=0,"",'NEO GRP '!U36)</f>
        <v/>
      </c>
      <c r="O56" s="57" t="str">
        <f>IF('NEO GRP '!V36=0,"",'NEO GRP '!V36)</f>
        <v/>
      </c>
      <c r="P56" s="57" t="str">
        <f>IF('NEO GRP '!W36=0,"",'NEO GRP '!W36)</f>
        <v/>
      </c>
      <c r="Q56" s="462" t="str">
        <f>IF('NEO GRP '!X36=0,"",'NEO GRP '!X36)</f>
        <v/>
      </c>
      <c r="R56" s="725" t="str">
        <f>IF('NEO GRP '!Y36=0,"",'NEO GRP '!Y36)</f>
        <v/>
      </c>
      <c r="S56" s="173" t="str">
        <f>IF('NEO GRP '!Z36=0,"",'NEO GRP '!Z36)</f>
        <v/>
      </c>
      <c r="T56" s="173" t="str">
        <f>IF('NEO GRP '!AA36=0,"",'NEO GRP '!AA36)</f>
        <v/>
      </c>
      <c r="U56" s="173" t="str">
        <f>IF('NEO GRP '!AB36=0,"",'NEO GRP '!AB36)</f>
        <v/>
      </c>
      <c r="V56" s="58">
        <f t="shared" si="1"/>
        <v>0</v>
      </c>
      <c r="W56" s="59">
        <f>V56*'NEO GRP '!H36</f>
        <v>0</v>
      </c>
      <c r="X56" s="60">
        <f>V56*'NEO GRP '!BD36</f>
        <v>0</v>
      </c>
    </row>
    <row r="57" spans="1:24" ht="23.25" customHeight="1" thickBot="1">
      <c r="A57" s="548" t="str">
        <f>'NEO GRP '!C37</f>
        <v>NEO-40</v>
      </c>
      <c r="B57" s="553" t="str">
        <f>IF('NEO GRP '!D37=0,"",'NEO GRP '!D37)</f>
        <v/>
      </c>
      <c r="C57" s="554"/>
      <c r="D57" s="76" t="str">
        <f>IF('NEO GRP '!K37=0,"",'NEO GRP '!K37)</f>
        <v/>
      </c>
      <c r="E57" s="536" t="str">
        <f>IF('NEO GRP '!L37=0,"",'NEO GRP '!L37)</f>
        <v/>
      </c>
      <c r="F57" s="536" t="str">
        <f>IF('NEO GRP '!M37=0,"",'NEO GRP '!M37)</f>
        <v/>
      </c>
      <c r="G57" s="536" t="str">
        <f>IF('NEO GRP '!N37=0,"",'NEO GRP '!N37)</f>
        <v/>
      </c>
      <c r="H57" s="536" t="str">
        <f>IF('NEO GRP '!O37=0,"",'NEO GRP '!O37)</f>
        <v/>
      </c>
      <c r="I57" s="536" t="str">
        <f>IF('NEO GRP '!P37=0,"",'NEO GRP '!P37)</f>
        <v/>
      </c>
      <c r="J57" s="536" t="str">
        <f>IF('NEO GRP '!Q37=0,"",'NEO GRP '!Q37)</f>
        <v/>
      </c>
      <c r="K57" s="536" t="str">
        <f>IF('NEO GRP '!R37=0,"",'NEO GRP '!R37)</f>
        <v/>
      </c>
      <c r="L57" s="536" t="str">
        <f>IF('NEO GRP '!S37=0,"",'NEO GRP '!S37)</f>
        <v/>
      </c>
      <c r="M57" s="536" t="str">
        <f>IF('NEO GRP '!T37=0,"",'NEO GRP '!T37)</f>
        <v/>
      </c>
      <c r="N57" s="536" t="str">
        <f>IF('NEO GRP '!U37=0,"",'NEO GRP '!U37)</f>
        <v/>
      </c>
      <c r="O57" s="536" t="str">
        <f>IF('NEO GRP '!V37=0,"",'NEO GRP '!V37)</f>
        <v/>
      </c>
      <c r="P57" s="536" t="str">
        <f>IF('NEO GRP '!W37=0,"",'NEO GRP '!W37)</f>
        <v/>
      </c>
      <c r="Q57" s="723" t="str">
        <f>IF('NEO GRP '!X37=0,"",'NEO GRP '!X37)</f>
        <v/>
      </c>
      <c r="R57" s="885" t="str">
        <f>IF('NEO GRP '!Y37=0,"",'NEO GRP '!Y37)</f>
        <v/>
      </c>
      <c r="S57" s="536" t="str">
        <f>IF('NEO GRP '!Z37=0,"",'NEO GRP '!Z37)</f>
        <v/>
      </c>
      <c r="T57" s="536" t="str">
        <f>IF('NEO GRP '!AA37=0,"",'NEO GRP '!AA37)</f>
        <v/>
      </c>
      <c r="U57" s="536" t="str">
        <f>IF('NEO GRP '!AB37=0,"",'NEO GRP '!AB37)</f>
        <v/>
      </c>
      <c r="V57" s="537">
        <f t="shared" si="1"/>
        <v>0</v>
      </c>
      <c r="W57" s="538">
        <f>V57*'NEO GRP '!H37</f>
        <v>0</v>
      </c>
      <c r="X57" s="539">
        <f>V57*'NEO GRP '!BD37</f>
        <v>0</v>
      </c>
    </row>
    <row r="58" spans="1:24" ht="23.25" customHeight="1">
      <c r="A58" s="546" t="str">
        <f>'NEO fusion GRP WI'!C12</f>
        <v>NEO-101-NT-grp</v>
      </c>
      <c r="B58" s="549" t="str">
        <f>'NEO fusion GRP WI'!D12</f>
        <v>No tex.</v>
      </c>
      <c r="C58" s="550" t="str">
        <f>'NEO fusion GRP WI'!E12</f>
        <v>WI-XXS</v>
      </c>
      <c r="D58" s="544" t="str">
        <f>IF('NEO fusion GRP WI'!M12=0,"",'NEO fusion GRP WI'!M12)</f>
        <v/>
      </c>
      <c r="E58" s="173" t="str">
        <f>IF('NEO fusion GRP WI'!N12=0,"",'NEO fusion GRP WI'!N12)</f>
        <v/>
      </c>
      <c r="F58" s="173" t="str">
        <f>IF('NEO fusion GRP WI'!O12=0,"",'NEO fusion GRP WI'!O12)</f>
        <v/>
      </c>
      <c r="G58" s="173" t="str">
        <f>IF('NEO fusion GRP WI'!P12=0,"",'NEO fusion GRP WI'!P12)</f>
        <v/>
      </c>
      <c r="H58" s="173" t="str">
        <f>IF('NEO fusion GRP WI'!Q12=0,"",'NEO fusion GRP WI'!Q12)</f>
        <v/>
      </c>
      <c r="I58" s="173" t="str">
        <f>IF('NEO fusion GRP WI'!R12=0,"",'NEO fusion GRP WI'!R12)</f>
        <v/>
      </c>
      <c r="J58" s="173" t="str">
        <f>IF('NEO fusion GRP WI'!S12=0,"",'NEO fusion GRP WI'!S12)</f>
        <v/>
      </c>
      <c r="K58" s="173" t="str">
        <f>IF('NEO fusion GRP WI'!T12=0,"",'NEO fusion GRP WI'!T12)</f>
        <v/>
      </c>
      <c r="L58" s="173" t="str">
        <f>IF('NEO fusion GRP WI'!U12=0,"",'NEO fusion GRP WI'!U12)</f>
        <v/>
      </c>
      <c r="M58" s="173" t="str">
        <f>IF('NEO fusion GRP WI'!V12=0,"",'NEO fusion GRP WI'!V12)</f>
        <v/>
      </c>
      <c r="N58" s="173" t="str">
        <f>IF('NEO fusion GRP WI'!W12=0,"",'NEO fusion GRP WI'!W12)</f>
        <v/>
      </c>
      <c r="O58" s="173" t="str">
        <f>IF('NEO fusion GRP WI'!X12=0,"",'NEO fusion GRP WI'!X12)</f>
        <v/>
      </c>
      <c r="P58" s="173" t="str">
        <f>IF('NEO fusion GRP WI'!Y12=0,"",'NEO fusion GRP WI'!Y12)</f>
        <v/>
      </c>
      <c r="Q58" s="172" t="str">
        <f>IF('NEO fusion GRP WI'!Z12=0,"",'NEO fusion GRP WI'!Z12)</f>
        <v/>
      </c>
      <c r="R58" s="886" t="str">
        <f>IF('NEO fusion GRP WI'!AA12=0,"",'NEO fusion GRP WI'!AA12)</f>
        <v/>
      </c>
      <c r="S58" s="555" t="str">
        <f>IF('NEO fusion GRP WI'!AB12=0,"",'NEO fusion GRP WI'!AB12)</f>
        <v/>
      </c>
      <c r="T58" s="555" t="str">
        <f>IF('NEO fusion GRP WI'!AC12=0,"",'NEO fusion GRP WI'!AC12)</f>
        <v/>
      </c>
      <c r="U58" s="555" t="str">
        <f>IF('NEO fusion GRP WI'!AD12=0,"",'NEO fusion GRP WI'!AD12)</f>
        <v/>
      </c>
      <c r="V58" s="58">
        <f t="shared" si="1"/>
        <v>0</v>
      </c>
      <c r="W58" s="59">
        <f>V58*'NEO fusion GRP WI'!I12</f>
        <v>0</v>
      </c>
      <c r="X58" s="60">
        <f>'NEO fusion GRP WI'!AJ12</f>
        <v>0</v>
      </c>
    </row>
    <row r="59" spans="1:24" ht="23.25" customHeight="1">
      <c r="A59" s="546" t="str">
        <f>'NEO fusion GRP WI'!C13</f>
        <v>NEO-102-NT-grp</v>
      </c>
      <c r="B59" s="549" t="str">
        <f>'NEO fusion GRP WI'!D13</f>
        <v>No tex.</v>
      </c>
      <c r="C59" s="550" t="str">
        <f>'NEO fusion GRP WI'!E13</f>
        <v>WI-XXS</v>
      </c>
      <c r="D59" s="544" t="str">
        <f>IF('NEO fusion GRP WI'!M13=0,"",'NEO fusion GRP WI'!M13)</f>
        <v/>
      </c>
      <c r="E59" s="173" t="str">
        <f>IF('NEO fusion GRP WI'!N13=0,"",'NEO fusion GRP WI'!N13)</f>
        <v/>
      </c>
      <c r="F59" s="173" t="str">
        <f>IF('NEO fusion GRP WI'!O13=0,"",'NEO fusion GRP WI'!O13)</f>
        <v/>
      </c>
      <c r="G59" s="173" t="str">
        <f>IF('NEO fusion GRP WI'!P13=0,"",'NEO fusion GRP WI'!P13)</f>
        <v/>
      </c>
      <c r="H59" s="173" t="str">
        <f>IF('NEO fusion GRP WI'!Q13=0,"",'NEO fusion GRP WI'!Q13)</f>
        <v/>
      </c>
      <c r="I59" s="173" t="str">
        <f>IF('NEO fusion GRP WI'!R13=0,"",'NEO fusion GRP WI'!R13)</f>
        <v/>
      </c>
      <c r="J59" s="173" t="str">
        <f>IF('NEO fusion GRP WI'!S13=0,"",'NEO fusion GRP WI'!S13)</f>
        <v/>
      </c>
      <c r="K59" s="173" t="str">
        <f>IF('NEO fusion GRP WI'!T13=0,"",'NEO fusion GRP WI'!T13)</f>
        <v/>
      </c>
      <c r="L59" s="173" t="str">
        <f>IF('NEO fusion GRP WI'!U13=0,"",'NEO fusion GRP WI'!U13)</f>
        <v/>
      </c>
      <c r="M59" s="173" t="str">
        <f>IF('NEO fusion GRP WI'!V13=0,"",'NEO fusion GRP WI'!V13)</f>
        <v/>
      </c>
      <c r="N59" s="173" t="str">
        <f>IF('NEO fusion GRP WI'!W13=0,"",'NEO fusion GRP WI'!W13)</f>
        <v/>
      </c>
      <c r="O59" s="173" t="str">
        <f>IF('NEO fusion GRP WI'!X13=0,"",'NEO fusion GRP WI'!X13)</f>
        <v/>
      </c>
      <c r="P59" s="173" t="str">
        <f>IF('NEO fusion GRP WI'!Y13=0,"",'NEO fusion GRP WI'!Y13)</f>
        <v/>
      </c>
      <c r="Q59" s="172" t="str">
        <f>IF('NEO fusion GRP WI'!Z13=0,"",'NEO fusion GRP WI'!Z13)</f>
        <v/>
      </c>
      <c r="R59" s="725" t="str">
        <f>IF('NEO fusion GRP WI'!AA13=0,"",'NEO fusion GRP WI'!AA13)</f>
        <v/>
      </c>
      <c r="S59" s="555" t="str">
        <f>IF('NEO fusion GRP WI'!AB13=0,"",'NEO fusion GRP WI'!AB13)</f>
        <v/>
      </c>
      <c r="T59" s="555" t="str">
        <f>IF('NEO fusion GRP WI'!AC13=0,"",'NEO fusion GRP WI'!AC13)</f>
        <v/>
      </c>
      <c r="U59" s="555" t="str">
        <f>IF('NEO fusion GRP WI'!AD13=0,"",'NEO fusion GRP WI'!AD13)</f>
        <v/>
      </c>
      <c r="V59" s="58">
        <f t="shared" si="1"/>
        <v>0</v>
      </c>
      <c r="W59" s="59">
        <f>V59*'NEO fusion GRP WI'!I13</f>
        <v>0</v>
      </c>
      <c r="X59" s="60">
        <f>'NEO fusion GRP WI'!AJ13</f>
        <v>0</v>
      </c>
    </row>
    <row r="60" spans="1:24" ht="23.25" customHeight="1">
      <c r="A60" s="546" t="str">
        <f>'NEO fusion GRP WI'!C14</f>
        <v>NEO-103-NT-grp</v>
      </c>
      <c r="B60" s="549" t="str">
        <f>'NEO fusion GRP WI'!D14</f>
        <v>No tex.</v>
      </c>
      <c r="C60" s="550" t="str">
        <f>'NEO fusion GRP WI'!E14</f>
        <v>WI-XXS</v>
      </c>
      <c r="D60" s="544" t="str">
        <f>IF('NEO fusion GRP WI'!M14=0,"",'NEO fusion GRP WI'!M14)</f>
        <v/>
      </c>
      <c r="E60" s="173" t="str">
        <f>IF('NEO fusion GRP WI'!N14=0,"",'NEO fusion GRP WI'!N14)</f>
        <v/>
      </c>
      <c r="F60" s="173" t="str">
        <f>IF('NEO fusion GRP WI'!O14=0,"",'NEO fusion GRP WI'!O14)</f>
        <v/>
      </c>
      <c r="G60" s="173" t="str">
        <f>IF('NEO fusion GRP WI'!P14=0,"",'NEO fusion GRP WI'!P14)</f>
        <v/>
      </c>
      <c r="H60" s="173" t="str">
        <f>IF('NEO fusion GRP WI'!Q14=0,"",'NEO fusion GRP WI'!Q14)</f>
        <v/>
      </c>
      <c r="I60" s="173" t="str">
        <f>IF('NEO fusion GRP WI'!R14=0,"",'NEO fusion GRP WI'!R14)</f>
        <v/>
      </c>
      <c r="J60" s="173" t="str">
        <f>IF('NEO fusion GRP WI'!S14=0,"",'NEO fusion GRP WI'!S14)</f>
        <v/>
      </c>
      <c r="K60" s="173" t="str">
        <f>IF('NEO fusion GRP WI'!T14=0,"",'NEO fusion GRP WI'!T14)</f>
        <v/>
      </c>
      <c r="L60" s="173" t="str">
        <f>IF('NEO fusion GRP WI'!U14=0,"",'NEO fusion GRP WI'!U14)</f>
        <v/>
      </c>
      <c r="M60" s="173" t="str">
        <f>IF('NEO fusion GRP WI'!V14=0,"",'NEO fusion GRP WI'!V14)</f>
        <v/>
      </c>
      <c r="N60" s="173" t="str">
        <f>IF('NEO fusion GRP WI'!W14=0,"",'NEO fusion GRP WI'!W14)</f>
        <v/>
      </c>
      <c r="O60" s="173" t="str">
        <f>IF('NEO fusion GRP WI'!X14=0,"",'NEO fusion GRP WI'!X14)</f>
        <v/>
      </c>
      <c r="P60" s="173" t="str">
        <f>IF('NEO fusion GRP WI'!Y14=0,"",'NEO fusion GRP WI'!Y14)</f>
        <v/>
      </c>
      <c r="Q60" s="172" t="str">
        <f>IF('NEO fusion GRP WI'!Z14=0,"",'NEO fusion GRP WI'!Z14)</f>
        <v/>
      </c>
      <c r="R60" s="725" t="str">
        <f>IF('NEO fusion GRP WI'!AA14=0,"",'NEO fusion GRP WI'!AA14)</f>
        <v/>
      </c>
      <c r="S60" s="555" t="str">
        <f>IF('NEO fusion GRP WI'!AB14=0,"",'NEO fusion GRP WI'!AB14)</f>
        <v/>
      </c>
      <c r="T60" s="555" t="str">
        <f>IF('NEO fusion GRP WI'!AC14=0,"",'NEO fusion GRP WI'!AC14)</f>
        <v/>
      </c>
      <c r="U60" s="555" t="str">
        <f>IF('NEO fusion GRP WI'!AD14=0,"",'NEO fusion GRP WI'!AD14)</f>
        <v/>
      </c>
      <c r="V60" s="58">
        <f t="shared" si="1"/>
        <v>0</v>
      </c>
      <c r="W60" s="59">
        <f>V60*'NEO fusion GRP WI'!I14</f>
        <v>0</v>
      </c>
      <c r="X60" s="60">
        <f>'NEO fusion GRP WI'!AJ14</f>
        <v>0</v>
      </c>
    </row>
    <row r="61" spans="1:24" ht="23.25" customHeight="1">
      <c r="A61" s="546" t="str">
        <f>'NEO fusion GRP WI'!C15</f>
        <v>NEO-104-NT-grp</v>
      </c>
      <c r="B61" s="549" t="str">
        <f>'NEO fusion GRP WI'!D15</f>
        <v>No tex.</v>
      </c>
      <c r="C61" s="550" t="str">
        <f>'NEO fusion GRP WI'!E15</f>
        <v>WI-XXS</v>
      </c>
      <c r="D61" s="544" t="str">
        <f>IF('NEO fusion GRP WI'!M15=0,"",'NEO fusion GRP WI'!M15)</f>
        <v/>
      </c>
      <c r="E61" s="173" t="str">
        <f>IF('NEO fusion GRP WI'!N15=0,"",'NEO fusion GRP WI'!N15)</f>
        <v/>
      </c>
      <c r="F61" s="173" t="str">
        <f>IF('NEO fusion GRP WI'!O15=0,"",'NEO fusion GRP WI'!O15)</f>
        <v/>
      </c>
      <c r="G61" s="173" t="str">
        <f>IF('NEO fusion GRP WI'!P15=0,"",'NEO fusion GRP WI'!P15)</f>
        <v/>
      </c>
      <c r="H61" s="173" t="str">
        <f>IF('NEO fusion GRP WI'!Q15=0,"",'NEO fusion GRP WI'!Q15)</f>
        <v/>
      </c>
      <c r="I61" s="173" t="str">
        <f>IF('NEO fusion GRP WI'!R15=0,"",'NEO fusion GRP WI'!R15)</f>
        <v/>
      </c>
      <c r="J61" s="173" t="str">
        <f>IF('NEO fusion GRP WI'!S15=0,"",'NEO fusion GRP WI'!S15)</f>
        <v/>
      </c>
      <c r="K61" s="173" t="str">
        <f>IF('NEO fusion GRP WI'!T15=0,"",'NEO fusion GRP WI'!T15)</f>
        <v/>
      </c>
      <c r="L61" s="173" t="str">
        <f>IF('NEO fusion GRP WI'!U15=0,"",'NEO fusion GRP WI'!U15)</f>
        <v/>
      </c>
      <c r="M61" s="173" t="str">
        <f>IF('NEO fusion GRP WI'!V15=0,"",'NEO fusion GRP WI'!V15)</f>
        <v/>
      </c>
      <c r="N61" s="173" t="str">
        <f>IF('NEO fusion GRP WI'!W15=0,"",'NEO fusion GRP WI'!W15)</f>
        <v/>
      </c>
      <c r="O61" s="173" t="str">
        <f>IF('NEO fusion GRP WI'!X15=0,"",'NEO fusion GRP WI'!X15)</f>
        <v/>
      </c>
      <c r="P61" s="173" t="str">
        <f>IF('NEO fusion GRP WI'!Y15=0,"",'NEO fusion GRP WI'!Y15)</f>
        <v/>
      </c>
      <c r="Q61" s="172" t="str">
        <f>IF('NEO fusion GRP WI'!Z15=0,"",'NEO fusion GRP WI'!Z15)</f>
        <v/>
      </c>
      <c r="R61" s="725" t="str">
        <f>IF('NEO fusion GRP WI'!AA15=0,"",'NEO fusion GRP WI'!AA15)</f>
        <v/>
      </c>
      <c r="S61" s="555" t="str">
        <f>IF('NEO fusion GRP WI'!AB15=0,"",'NEO fusion GRP WI'!AB15)</f>
        <v/>
      </c>
      <c r="T61" s="555" t="str">
        <f>IF('NEO fusion GRP WI'!AC15=0,"",'NEO fusion GRP WI'!AC15)</f>
        <v/>
      </c>
      <c r="U61" s="555" t="str">
        <f>IF('NEO fusion GRP WI'!AD15=0,"",'NEO fusion GRP WI'!AD15)</f>
        <v/>
      </c>
      <c r="V61" s="58">
        <f t="shared" si="1"/>
        <v>0</v>
      </c>
      <c r="W61" s="59">
        <f>V61*'NEO fusion GRP WI'!I15</f>
        <v>0</v>
      </c>
      <c r="X61" s="60">
        <f>'NEO fusion GRP WI'!AJ15</f>
        <v>0</v>
      </c>
    </row>
    <row r="62" spans="1:24" ht="22.25" customHeight="1">
      <c r="A62" s="546" t="str">
        <f>'NEO fusion GRP WI'!C16</f>
        <v>NEO-106-T-grp</v>
      </c>
      <c r="B62" s="549"/>
      <c r="C62" s="550" t="str">
        <f>'NEO fusion GRP WI'!E16</f>
        <v>WI-XS</v>
      </c>
      <c r="D62" s="544" t="str">
        <f>IF('NEO fusion GRP WI'!M16=0,"",'NEO fusion GRP WI'!M16)</f>
        <v/>
      </c>
      <c r="E62" s="173" t="str">
        <f>IF('NEO fusion GRP WI'!N16=0,"",'NEO fusion GRP WI'!N16)</f>
        <v/>
      </c>
      <c r="F62" s="173" t="str">
        <f>IF('NEO fusion GRP WI'!O16=0,"",'NEO fusion GRP WI'!O16)</f>
        <v/>
      </c>
      <c r="G62" s="173" t="str">
        <f>IF('NEO fusion GRP WI'!P16=0,"",'NEO fusion GRP WI'!P16)</f>
        <v/>
      </c>
      <c r="H62" s="173" t="str">
        <f>IF('NEO fusion GRP WI'!Q16=0,"",'NEO fusion GRP WI'!Q16)</f>
        <v/>
      </c>
      <c r="I62" s="173" t="str">
        <f>IF('NEO fusion GRP WI'!R16=0,"",'NEO fusion GRP WI'!R16)</f>
        <v/>
      </c>
      <c r="J62" s="173" t="str">
        <f>IF('NEO fusion GRP WI'!S16=0,"",'NEO fusion GRP WI'!S16)</f>
        <v/>
      </c>
      <c r="K62" s="173" t="str">
        <f>IF('NEO fusion GRP WI'!T16=0,"",'NEO fusion GRP WI'!T16)</f>
        <v/>
      </c>
      <c r="L62" s="173" t="str">
        <f>IF('NEO fusion GRP WI'!U16=0,"",'NEO fusion GRP WI'!U16)</f>
        <v/>
      </c>
      <c r="M62" s="173" t="str">
        <f>IF('NEO fusion GRP WI'!V16=0,"",'NEO fusion GRP WI'!V16)</f>
        <v/>
      </c>
      <c r="N62" s="173" t="str">
        <f>IF('NEO fusion GRP WI'!W16=0,"",'NEO fusion GRP WI'!W16)</f>
        <v/>
      </c>
      <c r="O62" s="173" t="str">
        <f>IF('NEO fusion GRP WI'!X16=0,"",'NEO fusion GRP WI'!X16)</f>
        <v/>
      </c>
      <c r="P62" s="173" t="str">
        <f>IF('NEO fusion GRP WI'!Y16=0,"",'NEO fusion GRP WI'!Y16)</f>
        <v/>
      </c>
      <c r="Q62" s="172" t="str">
        <f>IF('NEO fusion GRP WI'!Z16=0,"",'NEO fusion GRP WI'!Z16)</f>
        <v/>
      </c>
      <c r="R62" s="725" t="str">
        <f>IF('NEO fusion GRP WI'!AA16=0,"",'NEO fusion GRP WI'!AA16)</f>
        <v/>
      </c>
      <c r="S62" s="555" t="str">
        <f>IF('NEO fusion GRP WI'!AB16=0,"",'NEO fusion GRP WI'!AB16)</f>
        <v/>
      </c>
      <c r="T62" s="555" t="str">
        <f>IF('NEO fusion GRP WI'!AC16=0,"",'NEO fusion GRP WI'!AC16)</f>
        <v/>
      </c>
      <c r="U62" s="555" t="str">
        <f>IF('NEO fusion GRP WI'!AD16=0,"",'NEO fusion GRP WI'!AD16)</f>
        <v/>
      </c>
      <c r="V62" s="58">
        <f t="shared" si="1"/>
        <v>0</v>
      </c>
      <c r="W62" s="59">
        <f>V62*'NEO fusion GRP WI'!I16</f>
        <v>0</v>
      </c>
      <c r="X62" s="60">
        <f>'NEO fusion GRP WI'!AJ16</f>
        <v>0</v>
      </c>
    </row>
    <row r="63" spans="1:24" ht="23.25" customHeight="1">
      <c r="A63" s="546" t="str">
        <f>'NEO fusion GRP WI'!C17</f>
        <v>NEO-106-NT-grp</v>
      </c>
      <c r="B63" s="549" t="str">
        <f>'NEO fusion GRP WI'!D17</f>
        <v>No tex.</v>
      </c>
      <c r="C63" s="550" t="str">
        <f>'NEO fusion GRP WI'!E17</f>
        <v>WI-XS</v>
      </c>
      <c r="D63" s="544" t="str">
        <f>IF('NEO fusion GRP WI'!M17=0,"",'NEO fusion GRP WI'!M17)</f>
        <v/>
      </c>
      <c r="E63" s="173" t="str">
        <f>IF('NEO fusion GRP WI'!N17=0,"",'NEO fusion GRP WI'!N17)</f>
        <v/>
      </c>
      <c r="F63" s="173" t="str">
        <f>IF('NEO fusion GRP WI'!O17=0,"",'NEO fusion GRP WI'!O17)</f>
        <v/>
      </c>
      <c r="G63" s="173" t="str">
        <f>IF('NEO fusion GRP WI'!P17=0,"",'NEO fusion GRP WI'!P17)</f>
        <v/>
      </c>
      <c r="H63" s="173" t="str">
        <f>IF('NEO fusion GRP WI'!Q17=0,"",'NEO fusion GRP WI'!Q17)</f>
        <v/>
      </c>
      <c r="I63" s="173" t="str">
        <f>IF('NEO fusion GRP WI'!R17=0,"",'NEO fusion GRP WI'!R17)</f>
        <v/>
      </c>
      <c r="J63" s="173" t="str">
        <f>IF('NEO fusion GRP WI'!S17=0,"",'NEO fusion GRP WI'!S17)</f>
        <v/>
      </c>
      <c r="K63" s="173" t="str">
        <f>IF('NEO fusion GRP WI'!T17=0,"",'NEO fusion GRP WI'!T17)</f>
        <v/>
      </c>
      <c r="L63" s="173" t="str">
        <f>IF('NEO fusion GRP WI'!U17=0,"",'NEO fusion GRP WI'!U17)</f>
        <v/>
      </c>
      <c r="M63" s="173" t="str">
        <f>IF('NEO fusion GRP WI'!V17=0,"",'NEO fusion GRP WI'!V17)</f>
        <v/>
      </c>
      <c r="N63" s="173" t="str">
        <f>IF('NEO fusion GRP WI'!W17=0,"",'NEO fusion GRP WI'!W17)</f>
        <v/>
      </c>
      <c r="O63" s="173" t="str">
        <f>IF('NEO fusion GRP WI'!X17=0,"",'NEO fusion GRP WI'!X17)</f>
        <v/>
      </c>
      <c r="P63" s="173" t="str">
        <f>IF('NEO fusion GRP WI'!Y17=0,"",'NEO fusion GRP WI'!Y17)</f>
        <v/>
      </c>
      <c r="Q63" s="172" t="str">
        <f>IF('NEO fusion GRP WI'!Z17=0,"",'NEO fusion GRP WI'!Z17)</f>
        <v/>
      </c>
      <c r="R63" s="725" t="str">
        <f>IF('NEO fusion GRP WI'!AA17=0,"",'NEO fusion GRP WI'!AA17)</f>
        <v/>
      </c>
      <c r="S63" s="555" t="str">
        <f>IF('NEO fusion GRP WI'!AB17=0,"",'NEO fusion GRP WI'!AB17)</f>
        <v/>
      </c>
      <c r="T63" s="555" t="str">
        <f>IF('NEO fusion GRP WI'!AC17=0,"",'NEO fusion GRP WI'!AC17)</f>
        <v/>
      </c>
      <c r="U63" s="555" t="str">
        <f>IF('NEO fusion GRP WI'!AD17=0,"",'NEO fusion GRP WI'!AD17)</f>
        <v/>
      </c>
      <c r="V63" s="58">
        <f t="shared" si="1"/>
        <v>0</v>
      </c>
      <c r="W63" s="59">
        <f>V63*'NEO fusion GRP WI'!I17</f>
        <v>0</v>
      </c>
      <c r="X63" s="60">
        <f>'NEO fusion GRP WI'!AJ17</f>
        <v>0</v>
      </c>
    </row>
    <row r="64" spans="1:24" ht="23.25" customHeight="1">
      <c r="A64" s="546" t="str">
        <f>'NEO fusion GRP WI'!C18</f>
        <v>NEO-107-T-grp</v>
      </c>
      <c r="B64" s="549"/>
      <c r="C64" s="550" t="str">
        <f>'NEO fusion GRP WI'!E18</f>
        <v>WI-XS</v>
      </c>
      <c r="D64" s="544" t="str">
        <f>IF('NEO fusion GRP WI'!M18=0,"",'NEO fusion GRP WI'!M18)</f>
        <v/>
      </c>
      <c r="E64" s="173" t="str">
        <f>IF('NEO fusion GRP WI'!N18=0,"",'NEO fusion GRP WI'!N18)</f>
        <v/>
      </c>
      <c r="F64" s="173" t="str">
        <f>IF('NEO fusion GRP WI'!O18=0,"",'NEO fusion GRP WI'!O18)</f>
        <v/>
      </c>
      <c r="G64" s="173" t="str">
        <f>IF('NEO fusion GRP WI'!P18=0,"",'NEO fusion GRP WI'!P18)</f>
        <v/>
      </c>
      <c r="H64" s="173" t="str">
        <f>IF('NEO fusion GRP WI'!Q18=0,"",'NEO fusion GRP WI'!Q18)</f>
        <v/>
      </c>
      <c r="I64" s="173" t="str">
        <f>IF('NEO fusion GRP WI'!R18=0,"",'NEO fusion GRP WI'!R18)</f>
        <v/>
      </c>
      <c r="J64" s="173" t="str">
        <f>IF('NEO fusion GRP WI'!S18=0,"",'NEO fusion GRP WI'!S18)</f>
        <v/>
      </c>
      <c r="K64" s="173" t="str">
        <f>IF('NEO fusion GRP WI'!T18=0,"",'NEO fusion GRP WI'!T18)</f>
        <v/>
      </c>
      <c r="L64" s="173" t="str">
        <f>IF('NEO fusion GRP WI'!U18=0,"",'NEO fusion GRP WI'!U18)</f>
        <v/>
      </c>
      <c r="M64" s="173" t="str">
        <f>IF('NEO fusion GRP WI'!V18=0,"",'NEO fusion GRP WI'!V18)</f>
        <v/>
      </c>
      <c r="N64" s="173" t="str">
        <f>IF('NEO fusion GRP WI'!W18=0,"",'NEO fusion GRP WI'!W18)</f>
        <v/>
      </c>
      <c r="O64" s="173" t="str">
        <f>IF('NEO fusion GRP WI'!X18=0,"",'NEO fusion GRP WI'!X18)</f>
        <v/>
      </c>
      <c r="P64" s="173" t="str">
        <f>IF('NEO fusion GRP WI'!Y18=0,"",'NEO fusion GRP WI'!Y18)</f>
        <v/>
      </c>
      <c r="Q64" s="172" t="str">
        <f>IF('NEO fusion GRP WI'!Z18=0,"",'NEO fusion GRP WI'!Z18)</f>
        <v/>
      </c>
      <c r="R64" s="725" t="str">
        <f>IF('NEO fusion GRP WI'!AA18=0,"",'NEO fusion GRP WI'!AA18)</f>
        <v/>
      </c>
      <c r="S64" s="555" t="str">
        <f>IF('NEO fusion GRP WI'!AB18=0,"",'NEO fusion GRP WI'!AB18)</f>
        <v/>
      </c>
      <c r="T64" s="555" t="str">
        <f>IF('NEO fusion GRP WI'!AC18=0,"",'NEO fusion GRP WI'!AC18)</f>
        <v/>
      </c>
      <c r="U64" s="555" t="str">
        <f>IF('NEO fusion GRP WI'!AD18=0,"",'NEO fusion GRP WI'!AD18)</f>
        <v/>
      </c>
      <c r="V64" s="58">
        <f t="shared" si="1"/>
        <v>0</v>
      </c>
      <c r="W64" s="59">
        <f>V64*'NEO fusion GRP WI'!I18</f>
        <v>0</v>
      </c>
      <c r="X64" s="60">
        <f>'NEO fusion GRP WI'!AJ18</f>
        <v>0</v>
      </c>
    </row>
    <row r="65" spans="1:24" ht="23.25" customHeight="1">
      <c r="A65" s="546" t="str">
        <f>'NEO fusion GRP WI'!C19</f>
        <v>NEO-107-NT-grp</v>
      </c>
      <c r="B65" s="549" t="str">
        <f>'NEO fusion GRP WI'!D19</f>
        <v>No tex.</v>
      </c>
      <c r="C65" s="550" t="str">
        <f>'NEO fusion GRP WI'!E19</f>
        <v>WI-XS</v>
      </c>
      <c r="D65" s="544" t="str">
        <f>IF('NEO fusion GRP WI'!M19=0,"",'NEO fusion GRP WI'!M19)</f>
        <v/>
      </c>
      <c r="E65" s="173" t="str">
        <f>IF('NEO fusion GRP WI'!N19=0,"",'NEO fusion GRP WI'!N19)</f>
        <v/>
      </c>
      <c r="F65" s="173" t="str">
        <f>IF('NEO fusion GRP WI'!O19=0,"",'NEO fusion GRP WI'!O19)</f>
        <v/>
      </c>
      <c r="G65" s="173" t="str">
        <f>IF('NEO fusion GRP WI'!P19=0,"",'NEO fusion GRP WI'!P19)</f>
        <v/>
      </c>
      <c r="H65" s="173" t="str">
        <f>IF('NEO fusion GRP WI'!Q19=0,"",'NEO fusion GRP WI'!Q19)</f>
        <v/>
      </c>
      <c r="I65" s="173" t="str">
        <f>IF('NEO fusion GRP WI'!R19=0,"",'NEO fusion GRP WI'!R19)</f>
        <v/>
      </c>
      <c r="J65" s="173" t="str">
        <f>IF('NEO fusion GRP WI'!S19=0,"",'NEO fusion GRP WI'!S19)</f>
        <v/>
      </c>
      <c r="K65" s="173" t="str">
        <f>IF('NEO fusion GRP WI'!T19=0,"",'NEO fusion GRP WI'!T19)</f>
        <v/>
      </c>
      <c r="L65" s="173" t="str">
        <f>IF('NEO fusion GRP WI'!U19=0,"",'NEO fusion GRP WI'!U19)</f>
        <v/>
      </c>
      <c r="M65" s="173" t="str">
        <f>IF('NEO fusion GRP WI'!V19=0,"",'NEO fusion GRP WI'!V19)</f>
        <v/>
      </c>
      <c r="N65" s="173" t="str">
        <f>IF('NEO fusion GRP WI'!W19=0,"",'NEO fusion GRP WI'!W19)</f>
        <v/>
      </c>
      <c r="O65" s="173" t="str">
        <f>IF('NEO fusion GRP WI'!X19=0,"",'NEO fusion GRP WI'!X19)</f>
        <v/>
      </c>
      <c r="P65" s="173" t="str">
        <f>IF('NEO fusion GRP WI'!Y19=0,"",'NEO fusion GRP WI'!Y19)</f>
        <v/>
      </c>
      <c r="Q65" s="172" t="str">
        <f>IF('NEO fusion GRP WI'!Z19=0,"",'NEO fusion GRP WI'!Z19)</f>
        <v/>
      </c>
      <c r="R65" s="725" t="str">
        <f>IF('NEO fusion GRP WI'!AA19=0,"",'NEO fusion GRP WI'!AA19)</f>
        <v/>
      </c>
      <c r="S65" s="555" t="str">
        <f>IF('NEO fusion GRP WI'!AB19=0,"",'NEO fusion GRP WI'!AB19)</f>
        <v/>
      </c>
      <c r="T65" s="555" t="str">
        <f>IF('NEO fusion GRP WI'!AC19=0,"",'NEO fusion GRP WI'!AC19)</f>
        <v/>
      </c>
      <c r="U65" s="555" t="str">
        <f>IF('NEO fusion GRP WI'!AD19=0,"",'NEO fusion GRP WI'!AD19)</f>
        <v/>
      </c>
      <c r="V65" s="58">
        <f t="shared" si="1"/>
        <v>0</v>
      </c>
      <c r="W65" s="59">
        <f>V65*'NEO fusion GRP WI'!I19</f>
        <v>0</v>
      </c>
      <c r="X65" s="60">
        <f>'NEO fusion GRP WI'!AJ19</f>
        <v>0</v>
      </c>
    </row>
    <row r="66" spans="1:24" ht="23.25" customHeight="1">
      <c r="A66" s="546" t="str">
        <f>'NEO fusion GRP WI'!C20</f>
        <v>NEO-108-T-grp</v>
      </c>
      <c r="B66" s="549"/>
      <c r="C66" s="550" t="str">
        <f>'NEO fusion GRP WI'!E20</f>
        <v>WI-XS</v>
      </c>
      <c r="D66" s="544" t="str">
        <f>IF('NEO fusion GRP WI'!M20=0,"",'NEO fusion GRP WI'!M20)</f>
        <v/>
      </c>
      <c r="E66" s="173" t="str">
        <f>IF('NEO fusion GRP WI'!N20=0,"",'NEO fusion GRP WI'!N20)</f>
        <v/>
      </c>
      <c r="F66" s="173" t="str">
        <f>IF('NEO fusion GRP WI'!O20=0,"",'NEO fusion GRP WI'!O20)</f>
        <v/>
      </c>
      <c r="G66" s="173" t="str">
        <f>IF('NEO fusion GRP WI'!P20=0,"",'NEO fusion GRP WI'!P20)</f>
        <v/>
      </c>
      <c r="H66" s="173" t="str">
        <f>IF('NEO fusion GRP WI'!Q20=0,"",'NEO fusion GRP WI'!Q20)</f>
        <v/>
      </c>
      <c r="I66" s="173" t="str">
        <f>IF('NEO fusion GRP WI'!R20=0,"",'NEO fusion GRP WI'!R20)</f>
        <v/>
      </c>
      <c r="J66" s="173" t="str">
        <f>IF('NEO fusion GRP WI'!S20=0,"",'NEO fusion GRP WI'!S20)</f>
        <v/>
      </c>
      <c r="K66" s="173" t="str">
        <f>IF('NEO fusion GRP WI'!T20=0,"",'NEO fusion GRP WI'!T20)</f>
        <v/>
      </c>
      <c r="L66" s="173" t="str">
        <f>IF('NEO fusion GRP WI'!U20=0,"",'NEO fusion GRP WI'!U20)</f>
        <v/>
      </c>
      <c r="M66" s="173" t="str">
        <f>IF('NEO fusion GRP WI'!V20=0,"",'NEO fusion GRP WI'!V20)</f>
        <v/>
      </c>
      <c r="N66" s="173" t="str">
        <f>IF('NEO fusion GRP WI'!W20=0,"",'NEO fusion GRP WI'!W20)</f>
        <v/>
      </c>
      <c r="O66" s="173" t="str">
        <f>IF('NEO fusion GRP WI'!X20=0,"",'NEO fusion GRP WI'!X20)</f>
        <v/>
      </c>
      <c r="P66" s="173" t="str">
        <f>IF('NEO fusion GRP WI'!Y20=0,"",'NEO fusion GRP WI'!Y20)</f>
        <v/>
      </c>
      <c r="Q66" s="172" t="str">
        <f>IF('NEO fusion GRP WI'!Z20=0,"",'NEO fusion GRP WI'!Z20)</f>
        <v/>
      </c>
      <c r="R66" s="725" t="str">
        <f>IF('NEO fusion GRP WI'!AA20=0,"",'NEO fusion GRP WI'!AA20)</f>
        <v/>
      </c>
      <c r="S66" s="555" t="str">
        <f>IF('NEO fusion GRP WI'!AB20=0,"",'NEO fusion GRP WI'!AB20)</f>
        <v/>
      </c>
      <c r="T66" s="555" t="str">
        <f>IF('NEO fusion GRP WI'!AC20=0,"",'NEO fusion GRP WI'!AC20)</f>
        <v/>
      </c>
      <c r="U66" s="555" t="str">
        <f>IF('NEO fusion GRP WI'!AD20=0,"",'NEO fusion GRP WI'!AD20)</f>
        <v/>
      </c>
      <c r="V66" s="58">
        <f t="shared" si="1"/>
        <v>0</v>
      </c>
      <c r="W66" s="59">
        <f>V66*'NEO fusion GRP WI'!I20</f>
        <v>0</v>
      </c>
      <c r="X66" s="60">
        <f>'NEO fusion GRP WI'!AJ20</f>
        <v>0</v>
      </c>
    </row>
    <row r="67" spans="1:24" ht="23.25" customHeight="1">
      <c r="A67" s="546" t="str">
        <f>'NEO fusion GRP WI'!C21</f>
        <v>NEO-108-NT-grp</v>
      </c>
      <c r="B67" s="549" t="str">
        <f>'NEO fusion GRP WI'!D21</f>
        <v>No tex.</v>
      </c>
      <c r="C67" s="550" t="str">
        <f>'NEO fusion GRP WI'!E21</f>
        <v>WI-XS</v>
      </c>
      <c r="D67" s="544" t="str">
        <f>IF('NEO fusion GRP WI'!M21=0,"",'NEO fusion GRP WI'!M21)</f>
        <v/>
      </c>
      <c r="E67" s="173" t="str">
        <f>IF('NEO fusion GRP WI'!N21=0,"",'NEO fusion GRP WI'!N21)</f>
        <v/>
      </c>
      <c r="F67" s="173" t="str">
        <f>IF('NEO fusion GRP WI'!O21=0,"",'NEO fusion GRP WI'!O21)</f>
        <v/>
      </c>
      <c r="G67" s="173" t="str">
        <f>IF('NEO fusion GRP WI'!P21=0,"",'NEO fusion GRP WI'!P21)</f>
        <v/>
      </c>
      <c r="H67" s="173" t="str">
        <f>IF('NEO fusion GRP WI'!Q21=0,"",'NEO fusion GRP WI'!Q21)</f>
        <v/>
      </c>
      <c r="I67" s="173" t="str">
        <f>IF('NEO fusion GRP WI'!R21=0,"",'NEO fusion GRP WI'!R21)</f>
        <v/>
      </c>
      <c r="J67" s="173" t="str">
        <f>IF('NEO fusion GRP WI'!S21=0,"",'NEO fusion GRP WI'!S21)</f>
        <v/>
      </c>
      <c r="K67" s="173" t="str">
        <f>IF('NEO fusion GRP WI'!T21=0,"",'NEO fusion GRP WI'!T21)</f>
        <v/>
      </c>
      <c r="L67" s="173" t="str">
        <f>IF('NEO fusion GRP WI'!U21=0,"",'NEO fusion GRP WI'!U21)</f>
        <v/>
      </c>
      <c r="M67" s="173" t="str">
        <f>IF('NEO fusion GRP WI'!V21=0,"",'NEO fusion GRP WI'!V21)</f>
        <v/>
      </c>
      <c r="N67" s="173" t="str">
        <f>IF('NEO fusion GRP WI'!W21=0,"",'NEO fusion GRP WI'!W21)</f>
        <v/>
      </c>
      <c r="O67" s="173" t="str">
        <f>IF('NEO fusion GRP WI'!X21=0,"",'NEO fusion GRP WI'!X21)</f>
        <v/>
      </c>
      <c r="P67" s="173" t="str">
        <f>IF('NEO fusion GRP WI'!Y21=0,"",'NEO fusion GRP WI'!Y21)</f>
        <v/>
      </c>
      <c r="Q67" s="172" t="str">
        <f>IF('NEO fusion GRP WI'!Z21=0,"",'NEO fusion GRP WI'!Z21)</f>
        <v/>
      </c>
      <c r="R67" s="725" t="str">
        <f>IF('NEO fusion GRP WI'!AA21=0,"",'NEO fusion GRP WI'!AA21)</f>
        <v/>
      </c>
      <c r="S67" s="555" t="str">
        <f>IF('NEO fusion GRP WI'!AB21=0,"",'NEO fusion GRP WI'!AB21)</f>
        <v/>
      </c>
      <c r="T67" s="555" t="str">
        <f>IF('NEO fusion GRP WI'!AC21=0,"",'NEO fusion GRP WI'!AC21)</f>
        <v/>
      </c>
      <c r="U67" s="555" t="str">
        <f>IF('NEO fusion GRP WI'!AD21=0,"",'NEO fusion GRP WI'!AD21)</f>
        <v/>
      </c>
      <c r="V67" s="58">
        <f t="shared" si="1"/>
        <v>0</v>
      </c>
      <c r="W67" s="59">
        <f>V67*'NEO fusion GRP WI'!I21</f>
        <v>0</v>
      </c>
      <c r="X67" s="60">
        <f>'NEO fusion GRP WI'!AJ21</f>
        <v>0</v>
      </c>
    </row>
    <row r="68" spans="1:24" ht="23.25" customHeight="1">
      <c r="A68" s="546" t="str">
        <f>'NEO fusion GRP WI'!C22</f>
        <v>NEO-109-T-grp</v>
      </c>
      <c r="B68" s="549"/>
      <c r="C68" s="550" t="str">
        <f>'NEO fusion GRP WI'!E22</f>
        <v>WI-XS</v>
      </c>
      <c r="D68" s="544" t="str">
        <f>IF('NEO fusion GRP WI'!M22=0,"",'NEO fusion GRP WI'!M22)</f>
        <v/>
      </c>
      <c r="E68" s="173" t="str">
        <f>IF('NEO fusion GRP WI'!N22=0,"",'NEO fusion GRP WI'!N22)</f>
        <v/>
      </c>
      <c r="F68" s="173" t="str">
        <f>IF('NEO fusion GRP WI'!O22=0,"",'NEO fusion GRP WI'!O22)</f>
        <v/>
      </c>
      <c r="G68" s="173" t="str">
        <f>IF('NEO fusion GRP WI'!P22=0,"",'NEO fusion GRP WI'!P22)</f>
        <v/>
      </c>
      <c r="H68" s="173" t="str">
        <f>IF('NEO fusion GRP WI'!Q22=0,"",'NEO fusion GRP WI'!Q22)</f>
        <v/>
      </c>
      <c r="I68" s="173" t="str">
        <f>IF('NEO fusion GRP WI'!R22=0,"",'NEO fusion GRP WI'!R22)</f>
        <v/>
      </c>
      <c r="J68" s="173" t="str">
        <f>IF('NEO fusion GRP WI'!S22=0,"",'NEO fusion GRP WI'!S22)</f>
        <v/>
      </c>
      <c r="K68" s="173" t="str">
        <f>IF('NEO fusion GRP WI'!T22=0,"",'NEO fusion GRP WI'!T22)</f>
        <v/>
      </c>
      <c r="L68" s="173" t="str">
        <f>IF('NEO fusion GRP WI'!U22=0,"",'NEO fusion GRP WI'!U22)</f>
        <v/>
      </c>
      <c r="M68" s="173" t="str">
        <f>IF('NEO fusion GRP WI'!V22=0,"",'NEO fusion GRP WI'!V22)</f>
        <v/>
      </c>
      <c r="N68" s="173" t="str">
        <f>IF('NEO fusion GRP WI'!W22=0,"",'NEO fusion GRP WI'!W22)</f>
        <v/>
      </c>
      <c r="O68" s="173" t="str">
        <f>IF('NEO fusion GRP WI'!X22=0,"",'NEO fusion GRP WI'!X22)</f>
        <v/>
      </c>
      <c r="P68" s="173" t="str">
        <f>IF('NEO fusion GRP WI'!Y22=0,"",'NEO fusion GRP WI'!Y22)</f>
        <v/>
      </c>
      <c r="Q68" s="172" t="str">
        <f>IF('NEO fusion GRP WI'!Z22=0,"",'NEO fusion GRP WI'!Z22)</f>
        <v/>
      </c>
      <c r="R68" s="725" t="str">
        <f>IF('NEO fusion GRP WI'!AA22=0,"",'NEO fusion GRP WI'!AA22)</f>
        <v/>
      </c>
      <c r="S68" s="555" t="str">
        <f>IF('NEO fusion GRP WI'!AB22=0,"",'NEO fusion GRP WI'!AB22)</f>
        <v/>
      </c>
      <c r="T68" s="555" t="str">
        <f>IF('NEO fusion GRP WI'!AC22=0,"",'NEO fusion GRP WI'!AC22)</f>
        <v/>
      </c>
      <c r="U68" s="555" t="str">
        <f>IF('NEO fusion GRP WI'!AD22=0,"",'NEO fusion GRP WI'!AD22)</f>
        <v/>
      </c>
      <c r="V68" s="58">
        <f t="shared" si="1"/>
        <v>0</v>
      </c>
      <c r="W68" s="59">
        <f>V68*'NEO fusion GRP WI'!I22</f>
        <v>0</v>
      </c>
      <c r="X68" s="60">
        <f>'NEO fusion GRP WI'!AJ22</f>
        <v>0</v>
      </c>
    </row>
    <row r="69" spans="1:24" ht="23.25" customHeight="1">
      <c r="A69" s="546" t="str">
        <f>'NEO fusion GRP WI'!C23</f>
        <v>NEO-109-NT-grp</v>
      </c>
      <c r="B69" s="549" t="str">
        <f>'NEO fusion GRP WI'!D23</f>
        <v>No tex.</v>
      </c>
      <c r="C69" s="550" t="str">
        <f>'NEO fusion GRP WI'!E23</f>
        <v>WI-XS</v>
      </c>
      <c r="D69" s="544" t="str">
        <f>IF('NEO fusion GRP WI'!M23=0,"",'NEO fusion GRP WI'!M23)</f>
        <v/>
      </c>
      <c r="E69" s="173" t="str">
        <f>IF('NEO fusion GRP WI'!N23=0,"",'NEO fusion GRP WI'!N23)</f>
        <v/>
      </c>
      <c r="F69" s="173" t="str">
        <f>IF('NEO fusion GRP WI'!O23=0,"",'NEO fusion GRP WI'!O23)</f>
        <v/>
      </c>
      <c r="G69" s="173" t="str">
        <f>IF('NEO fusion GRP WI'!P23=0,"",'NEO fusion GRP WI'!P23)</f>
        <v/>
      </c>
      <c r="H69" s="173" t="str">
        <f>IF('NEO fusion GRP WI'!Q23=0,"",'NEO fusion GRP WI'!Q23)</f>
        <v/>
      </c>
      <c r="I69" s="173" t="str">
        <f>IF('NEO fusion GRP WI'!R23=0,"",'NEO fusion GRP WI'!R23)</f>
        <v/>
      </c>
      <c r="J69" s="173" t="str">
        <f>IF('NEO fusion GRP WI'!S23=0,"",'NEO fusion GRP WI'!S23)</f>
        <v/>
      </c>
      <c r="K69" s="173" t="str">
        <f>IF('NEO fusion GRP WI'!T23=0,"",'NEO fusion GRP WI'!T23)</f>
        <v/>
      </c>
      <c r="L69" s="173" t="str">
        <f>IF('NEO fusion GRP WI'!U23=0,"",'NEO fusion GRP WI'!U23)</f>
        <v/>
      </c>
      <c r="M69" s="173" t="str">
        <f>IF('NEO fusion GRP WI'!V23=0,"",'NEO fusion GRP WI'!V23)</f>
        <v/>
      </c>
      <c r="N69" s="173" t="str">
        <f>IF('NEO fusion GRP WI'!W23=0,"",'NEO fusion GRP WI'!W23)</f>
        <v/>
      </c>
      <c r="O69" s="173" t="str">
        <f>IF('NEO fusion GRP WI'!X23=0,"",'NEO fusion GRP WI'!X23)</f>
        <v/>
      </c>
      <c r="P69" s="173" t="str">
        <f>IF('NEO fusion GRP WI'!Y23=0,"",'NEO fusion GRP WI'!Y23)</f>
        <v/>
      </c>
      <c r="Q69" s="172" t="str">
        <f>IF('NEO fusion GRP WI'!Z23=0,"",'NEO fusion GRP WI'!Z23)</f>
        <v/>
      </c>
      <c r="R69" s="725" t="str">
        <f>IF('NEO fusion GRP WI'!AA23=0,"",'NEO fusion GRP WI'!AA23)</f>
        <v/>
      </c>
      <c r="S69" s="555" t="str">
        <f>IF('NEO fusion GRP WI'!AB23=0,"",'NEO fusion GRP WI'!AB23)</f>
        <v/>
      </c>
      <c r="T69" s="555" t="str">
        <f>IF('NEO fusion GRP WI'!AC23=0,"",'NEO fusion GRP WI'!AC23)</f>
        <v/>
      </c>
      <c r="U69" s="555" t="str">
        <f>IF('NEO fusion GRP WI'!AD23=0,"",'NEO fusion GRP WI'!AD23)</f>
        <v/>
      </c>
      <c r="V69" s="58">
        <f t="shared" si="1"/>
        <v>0</v>
      </c>
      <c r="W69" s="59">
        <f>V69*'NEO fusion GRP WI'!I23</f>
        <v>0</v>
      </c>
      <c r="X69" s="60">
        <f>'NEO fusion GRP WI'!AJ23</f>
        <v>0</v>
      </c>
    </row>
    <row r="70" spans="1:24" ht="23.25" customHeight="1">
      <c r="A70" s="546" t="str">
        <f>'NEO fusion GRP WI'!C24</f>
        <v>NEO-110-T-grp</v>
      </c>
      <c r="B70" s="549"/>
      <c r="C70" s="550" t="str">
        <f>'NEO fusion GRP WI'!E24</f>
        <v>WI-XS</v>
      </c>
      <c r="D70" s="544" t="str">
        <f>IF('NEO fusion GRP WI'!M24=0,"",'NEO fusion GRP WI'!M24)</f>
        <v/>
      </c>
      <c r="E70" s="173" t="str">
        <f>IF('NEO fusion GRP WI'!N24=0,"",'NEO fusion GRP WI'!N24)</f>
        <v/>
      </c>
      <c r="F70" s="173" t="str">
        <f>IF('NEO fusion GRP WI'!O24=0,"",'NEO fusion GRP WI'!O24)</f>
        <v/>
      </c>
      <c r="G70" s="173" t="str">
        <f>IF('NEO fusion GRP WI'!P24=0,"",'NEO fusion GRP WI'!P24)</f>
        <v/>
      </c>
      <c r="H70" s="173" t="str">
        <f>IF('NEO fusion GRP WI'!Q24=0,"",'NEO fusion GRP WI'!Q24)</f>
        <v/>
      </c>
      <c r="I70" s="173" t="str">
        <f>IF('NEO fusion GRP WI'!R24=0,"",'NEO fusion GRP WI'!R24)</f>
        <v/>
      </c>
      <c r="J70" s="173" t="str">
        <f>IF('NEO fusion GRP WI'!S24=0,"",'NEO fusion GRP WI'!S24)</f>
        <v/>
      </c>
      <c r="K70" s="173" t="str">
        <f>IF('NEO fusion GRP WI'!T24=0,"",'NEO fusion GRP WI'!T24)</f>
        <v/>
      </c>
      <c r="L70" s="173" t="str">
        <f>IF('NEO fusion GRP WI'!U24=0,"",'NEO fusion GRP WI'!U24)</f>
        <v/>
      </c>
      <c r="M70" s="173" t="str">
        <f>IF('NEO fusion GRP WI'!V24=0,"",'NEO fusion GRP WI'!V24)</f>
        <v/>
      </c>
      <c r="N70" s="173" t="str">
        <f>IF('NEO fusion GRP WI'!W24=0,"",'NEO fusion GRP WI'!W24)</f>
        <v/>
      </c>
      <c r="O70" s="173" t="str">
        <f>IF('NEO fusion GRP WI'!X24=0,"",'NEO fusion GRP WI'!X24)</f>
        <v/>
      </c>
      <c r="P70" s="173" t="str">
        <f>IF('NEO fusion GRP WI'!Y24=0,"",'NEO fusion GRP WI'!Y24)</f>
        <v/>
      </c>
      <c r="Q70" s="172" t="str">
        <f>IF('NEO fusion GRP WI'!Z24=0,"",'NEO fusion GRP WI'!Z24)</f>
        <v/>
      </c>
      <c r="R70" s="725" t="str">
        <f>IF('NEO fusion GRP WI'!AA24=0,"",'NEO fusion GRP WI'!AA24)</f>
        <v/>
      </c>
      <c r="S70" s="555" t="str">
        <f>IF('NEO fusion GRP WI'!AB24=0,"",'NEO fusion GRP WI'!AB24)</f>
        <v/>
      </c>
      <c r="T70" s="555" t="str">
        <f>IF('NEO fusion GRP WI'!AC24=0,"",'NEO fusion GRP WI'!AC24)</f>
        <v/>
      </c>
      <c r="U70" s="555" t="str">
        <f>IF('NEO fusion GRP WI'!AD24=0,"",'NEO fusion GRP WI'!AD24)</f>
        <v/>
      </c>
      <c r="V70" s="58">
        <f t="shared" ref="V70:V101" si="2">SUM(D70:U70)</f>
        <v>0</v>
      </c>
      <c r="W70" s="59">
        <f>V70*'NEO fusion GRP WI'!I24</f>
        <v>0</v>
      </c>
      <c r="X70" s="60">
        <f>'NEO fusion GRP WI'!AJ24</f>
        <v>0</v>
      </c>
    </row>
    <row r="71" spans="1:24" ht="23.25" customHeight="1">
      <c r="A71" s="546" t="str">
        <f>'NEO fusion GRP WI'!C25</f>
        <v>NEO-110-NT-grp</v>
      </c>
      <c r="B71" s="549" t="str">
        <f>'NEO fusion GRP WI'!D25</f>
        <v>No tex.</v>
      </c>
      <c r="C71" s="550" t="str">
        <f>'NEO fusion GRP WI'!E25</f>
        <v>WI-XS</v>
      </c>
      <c r="D71" s="544" t="str">
        <f>IF('NEO fusion GRP WI'!M25=0,"",'NEO fusion GRP WI'!M25)</f>
        <v/>
      </c>
      <c r="E71" s="173" t="str">
        <f>IF('NEO fusion GRP WI'!N25=0,"",'NEO fusion GRP WI'!N25)</f>
        <v/>
      </c>
      <c r="F71" s="173" t="str">
        <f>IF('NEO fusion GRP WI'!O25=0,"",'NEO fusion GRP WI'!O25)</f>
        <v/>
      </c>
      <c r="G71" s="173" t="str">
        <f>IF('NEO fusion GRP WI'!P25=0,"",'NEO fusion GRP WI'!P25)</f>
        <v/>
      </c>
      <c r="H71" s="173" t="str">
        <f>IF('NEO fusion GRP WI'!Q25=0,"",'NEO fusion GRP WI'!Q25)</f>
        <v/>
      </c>
      <c r="I71" s="173" t="str">
        <f>IF('NEO fusion GRP WI'!R25=0,"",'NEO fusion GRP WI'!R25)</f>
        <v/>
      </c>
      <c r="J71" s="173" t="str">
        <f>IF('NEO fusion GRP WI'!S25=0,"",'NEO fusion GRP WI'!S25)</f>
        <v/>
      </c>
      <c r="K71" s="173" t="str">
        <f>IF('NEO fusion GRP WI'!T25=0,"",'NEO fusion GRP WI'!T25)</f>
        <v/>
      </c>
      <c r="L71" s="173" t="str">
        <f>IF('NEO fusion GRP WI'!U25=0,"",'NEO fusion GRP WI'!U25)</f>
        <v/>
      </c>
      <c r="M71" s="173" t="str">
        <f>IF('NEO fusion GRP WI'!V25=0,"",'NEO fusion GRP WI'!V25)</f>
        <v/>
      </c>
      <c r="N71" s="173" t="str">
        <f>IF('NEO fusion GRP WI'!W25=0,"",'NEO fusion GRP WI'!W25)</f>
        <v/>
      </c>
      <c r="O71" s="173" t="str">
        <f>IF('NEO fusion GRP WI'!X25=0,"",'NEO fusion GRP WI'!X25)</f>
        <v/>
      </c>
      <c r="P71" s="173" t="str">
        <f>IF('NEO fusion GRP WI'!Y25=0,"",'NEO fusion GRP WI'!Y25)</f>
        <v/>
      </c>
      <c r="Q71" s="172" t="str">
        <f>IF('NEO fusion GRP WI'!Z25=0,"",'NEO fusion GRP WI'!Z25)</f>
        <v/>
      </c>
      <c r="R71" s="725" t="str">
        <f>IF('NEO fusion GRP WI'!AA25=0,"",'NEO fusion GRP WI'!AA25)</f>
        <v/>
      </c>
      <c r="S71" s="555" t="str">
        <f>IF('NEO fusion GRP WI'!AB25=0,"",'NEO fusion GRP WI'!AB25)</f>
        <v/>
      </c>
      <c r="T71" s="555" t="str">
        <f>IF('NEO fusion GRP WI'!AC25=0,"",'NEO fusion GRP WI'!AC25)</f>
        <v/>
      </c>
      <c r="U71" s="555" t="str">
        <f>IF('NEO fusion GRP WI'!AD25=0,"",'NEO fusion GRP WI'!AD25)</f>
        <v/>
      </c>
      <c r="V71" s="58">
        <f t="shared" si="2"/>
        <v>0</v>
      </c>
      <c r="W71" s="59">
        <f>V71*'NEO fusion GRP WI'!I25</f>
        <v>0</v>
      </c>
      <c r="X71" s="60">
        <f>'NEO fusion GRP WI'!AJ25</f>
        <v>0</v>
      </c>
    </row>
    <row r="72" spans="1:24" ht="23.25" customHeight="1">
      <c r="A72" s="546" t="str">
        <f>'NEO fusion GRP WI'!C26</f>
        <v>NEO-111-T-grp</v>
      </c>
      <c r="B72" s="549"/>
      <c r="C72" s="550" t="str">
        <f>'NEO fusion GRP WI'!E26</f>
        <v>WI-S</v>
      </c>
      <c r="D72" s="544" t="str">
        <f>IF('NEO fusion GRP WI'!M26=0,"",'NEO fusion GRP WI'!M26)</f>
        <v/>
      </c>
      <c r="E72" s="173" t="str">
        <f>IF('NEO fusion GRP WI'!N26=0,"",'NEO fusion GRP WI'!N26)</f>
        <v/>
      </c>
      <c r="F72" s="173" t="str">
        <f>IF('NEO fusion GRP WI'!O26=0,"",'NEO fusion GRP WI'!O26)</f>
        <v/>
      </c>
      <c r="G72" s="173" t="str">
        <f>IF('NEO fusion GRP WI'!P26=0,"",'NEO fusion GRP WI'!P26)</f>
        <v/>
      </c>
      <c r="H72" s="173" t="str">
        <f>IF('NEO fusion GRP WI'!Q26=0,"",'NEO fusion GRP WI'!Q26)</f>
        <v/>
      </c>
      <c r="I72" s="173" t="str">
        <f>IF('NEO fusion GRP WI'!R26=0,"",'NEO fusion GRP WI'!R26)</f>
        <v/>
      </c>
      <c r="J72" s="173" t="str">
        <f>IF('NEO fusion GRP WI'!S26=0,"",'NEO fusion GRP WI'!S26)</f>
        <v/>
      </c>
      <c r="K72" s="173" t="str">
        <f>IF('NEO fusion GRP WI'!T26=0,"",'NEO fusion GRP WI'!T26)</f>
        <v/>
      </c>
      <c r="L72" s="173" t="str">
        <f>IF('NEO fusion GRP WI'!U26=0,"",'NEO fusion GRP WI'!U26)</f>
        <v/>
      </c>
      <c r="M72" s="173" t="str">
        <f>IF('NEO fusion GRP WI'!V26=0,"",'NEO fusion GRP WI'!V26)</f>
        <v/>
      </c>
      <c r="N72" s="173" t="str">
        <f>IF('NEO fusion GRP WI'!W26=0,"",'NEO fusion GRP WI'!W26)</f>
        <v/>
      </c>
      <c r="O72" s="173" t="str">
        <f>IF('NEO fusion GRP WI'!X26=0,"",'NEO fusion GRP WI'!X26)</f>
        <v/>
      </c>
      <c r="P72" s="173" t="str">
        <f>IF('NEO fusion GRP WI'!Y26=0,"",'NEO fusion GRP WI'!Y26)</f>
        <v/>
      </c>
      <c r="Q72" s="172" t="str">
        <f>IF('NEO fusion GRP WI'!Z26=0,"",'NEO fusion GRP WI'!Z26)</f>
        <v/>
      </c>
      <c r="R72" s="725" t="str">
        <f>IF('NEO fusion GRP WI'!AA26=0,"",'NEO fusion GRP WI'!AA26)</f>
        <v/>
      </c>
      <c r="S72" s="555" t="str">
        <f>IF('NEO fusion GRP WI'!AB26=0,"",'NEO fusion GRP WI'!AB26)</f>
        <v/>
      </c>
      <c r="T72" s="555" t="str">
        <f>IF('NEO fusion GRP WI'!AC26=0,"",'NEO fusion GRP WI'!AC26)</f>
        <v/>
      </c>
      <c r="U72" s="555" t="str">
        <f>IF('NEO fusion GRP WI'!AD26=0,"",'NEO fusion GRP WI'!AD26)</f>
        <v/>
      </c>
      <c r="V72" s="58">
        <f t="shared" si="2"/>
        <v>0</v>
      </c>
      <c r="W72" s="59">
        <f>V72*'NEO fusion GRP WI'!I26</f>
        <v>0</v>
      </c>
      <c r="X72" s="60">
        <f>'NEO fusion GRP WI'!AJ26</f>
        <v>0</v>
      </c>
    </row>
    <row r="73" spans="1:24" ht="23.25" customHeight="1">
      <c r="A73" s="546" t="str">
        <f>'NEO fusion GRP WI'!C27</f>
        <v>NEO-111-NT-grp</v>
      </c>
      <c r="B73" s="549" t="str">
        <f>'NEO fusion GRP WI'!D27</f>
        <v>No tex.</v>
      </c>
      <c r="C73" s="550" t="str">
        <f>'NEO fusion GRP WI'!E27</f>
        <v>WI-S</v>
      </c>
      <c r="D73" s="544" t="str">
        <f>IF('NEO fusion GRP WI'!M27=0,"",'NEO fusion GRP WI'!M27)</f>
        <v/>
      </c>
      <c r="E73" s="173" t="str">
        <f>IF('NEO fusion GRP WI'!N27=0,"",'NEO fusion GRP WI'!N27)</f>
        <v/>
      </c>
      <c r="F73" s="173" t="str">
        <f>IF('NEO fusion GRP WI'!O27=0,"",'NEO fusion GRP WI'!O27)</f>
        <v/>
      </c>
      <c r="G73" s="173" t="str">
        <f>IF('NEO fusion GRP WI'!P27=0,"",'NEO fusion GRP WI'!P27)</f>
        <v/>
      </c>
      <c r="H73" s="173" t="str">
        <f>IF('NEO fusion GRP WI'!Q27=0,"",'NEO fusion GRP WI'!Q27)</f>
        <v/>
      </c>
      <c r="I73" s="173" t="str">
        <f>IF('NEO fusion GRP WI'!R27=0,"",'NEO fusion GRP WI'!R27)</f>
        <v/>
      </c>
      <c r="J73" s="173" t="str">
        <f>IF('NEO fusion GRP WI'!S27=0,"",'NEO fusion GRP WI'!S27)</f>
        <v/>
      </c>
      <c r="K73" s="173" t="str">
        <f>IF('NEO fusion GRP WI'!T27=0,"",'NEO fusion GRP WI'!T27)</f>
        <v/>
      </c>
      <c r="L73" s="173" t="str">
        <f>IF('NEO fusion GRP WI'!U27=0,"",'NEO fusion GRP WI'!U27)</f>
        <v/>
      </c>
      <c r="M73" s="173" t="str">
        <f>IF('NEO fusion GRP WI'!V27=0,"",'NEO fusion GRP WI'!V27)</f>
        <v/>
      </c>
      <c r="N73" s="173" t="str">
        <f>IF('NEO fusion GRP WI'!W27=0,"",'NEO fusion GRP WI'!W27)</f>
        <v/>
      </c>
      <c r="O73" s="173" t="str">
        <f>IF('NEO fusion GRP WI'!X27=0,"",'NEO fusion GRP WI'!X27)</f>
        <v/>
      </c>
      <c r="P73" s="173" t="str">
        <f>IF('NEO fusion GRP WI'!Y27=0,"",'NEO fusion GRP WI'!Y27)</f>
        <v/>
      </c>
      <c r="Q73" s="172" t="str">
        <f>IF('NEO fusion GRP WI'!Z27=0,"",'NEO fusion GRP WI'!Z27)</f>
        <v/>
      </c>
      <c r="R73" s="725" t="str">
        <f>IF('NEO fusion GRP WI'!AA27=0,"",'NEO fusion GRP WI'!AA27)</f>
        <v/>
      </c>
      <c r="S73" s="555" t="str">
        <f>IF('NEO fusion GRP WI'!AB27=0,"",'NEO fusion GRP WI'!AB27)</f>
        <v/>
      </c>
      <c r="T73" s="555" t="str">
        <f>IF('NEO fusion GRP WI'!AC27=0,"",'NEO fusion GRP WI'!AC27)</f>
        <v/>
      </c>
      <c r="U73" s="555" t="str">
        <f>IF('NEO fusion GRP WI'!AD27=0,"",'NEO fusion GRP WI'!AD27)</f>
        <v/>
      </c>
      <c r="V73" s="58">
        <f t="shared" si="2"/>
        <v>0</v>
      </c>
      <c r="W73" s="59">
        <f>V73*'NEO fusion GRP WI'!I27</f>
        <v>0</v>
      </c>
      <c r="X73" s="60">
        <f>'NEO fusion GRP WI'!AJ27</f>
        <v>0</v>
      </c>
    </row>
    <row r="74" spans="1:24" ht="23.25" customHeight="1">
      <c r="A74" s="546" t="str">
        <f>'NEO fusion GRP WI'!C28</f>
        <v>NEO-112-T-grp</v>
      </c>
      <c r="B74" s="549"/>
      <c r="C74" s="550" t="str">
        <f>'NEO fusion GRP WI'!E28</f>
        <v>WI-S</v>
      </c>
      <c r="D74" s="544" t="str">
        <f>IF('NEO fusion GRP WI'!M28=0,"",'NEO fusion GRP WI'!M28)</f>
        <v/>
      </c>
      <c r="E74" s="173" t="str">
        <f>IF('NEO fusion GRP WI'!N28=0,"",'NEO fusion GRP WI'!N28)</f>
        <v/>
      </c>
      <c r="F74" s="173" t="str">
        <f>IF('NEO fusion GRP WI'!O28=0,"",'NEO fusion GRP WI'!O28)</f>
        <v/>
      </c>
      <c r="G74" s="173" t="str">
        <f>IF('NEO fusion GRP WI'!P28=0,"",'NEO fusion GRP WI'!P28)</f>
        <v/>
      </c>
      <c r="H74" s="173" t="str">
        <f>IF('NEO fusion GRP WI'!Q28=0,"",'NEO fusion GRP WI'!Q28)</f>
        <v/>
      </c>
      <c r="I74" s="173" t="str">
        <f>IF('NEO fusion GRP WI'!R28=0,"",'NEO fusion GRP WI'!R28)</f>
        <v/>
      </c>
      <c r="J74" s="173" t="str">
        <f>IF('NEO fusion GRP WI'!S28=0,"",'NEO fusion GRP WI'!S28)</f>
        <v/>
      </c>
      <c r="K74" s="173" t="str">
        <f>IF('NEO fusion GRP WI'!T28=0,"",'NEO fusion GRP WI'!T28)</f>
        <v/>
      </c>
      <c r="L74" s="173" t="str">
        <f>IF('NEO fusion GRP WI'!U28=0,"",'NEO fusion GRP WI'!U28)</f>
        <v/>
      </c>
      <c r="M74" s="173" t="str">
        <f>IF('NEO fusion GRP WI'!V28=0,"",'NEO fusion GRP WI'!V28)</f>
        <v/>
      </c>
      <c r="N74" s="173" t="str">
        <f>IF('NEO fusion GRP WI'!W28=0,"",'NEO fusion GRP WI'!W28)</f>
        <v/>
      </c>
      <c r="O74" s="173" t="str">
        <f>IF('NEO fusion GRP WI'!X28=0,"",'NEO fusion GRP WI'!X28)</f>
        <v/>
      </c>
      <c r="P74" s="173" t="str">
        <f>IF('NEO fusion GRP WI'!Y28=0,"",'NEO fusion GRP WI'!Y28)</f>
        <v/>
      </c>
      <c r="Q74" s="172" t="str">
        <f>IF('NEO fusion GRP WI'!Z28=0,"",'NEO fusion GRP WI'!Z28)</f>
        <v/>
      </c>
      <c r="R74" s="725" t="str">
        <f>IF('NEO fusion GRP WI'!AA28=0,"",'NEO fusion GRP WI'!AA28)</f>
        <v/>
      </c>
      <c r="S74" s="555" t="str">
        <f>IF('NEO fusion GRP WI'!AB28=0,"",'NEO fusion GRP WI'!AB28)</f>
        <v/>
      </c>
      <c r="T74" s="555" t="str">
        <f>IF('NEO fusion GRP WI'!AC28=0,"",'NEO fusion GRP WI'!AC28)</f>
        <v/>
      </c>
      <c r="U74" s="555" t="str">
        <f>IF('NEO fusion GRP WI'!AD28=0,"",'NEO fusion GRP WI'!AD28)</f>
        <v/>
      </c>
      <c r="V74" s="58">
        <f t="shared" si="2"/>
        <v>0</v>
      </c>
      <c r="W74" s="59">
        <f>V74*'NEO fusion GRP WI'!I28</f>
        <v>0</v>
      </c>
      <c r="X74" s="60">
        <f>'NEO fusion GRP WI'!AJ28</f>
        <v>0</v>
      </c>
    </row>
    <row r="75" spans="1:24" ht="23.25" customHeight="1">
      <c r="A75" s="546" t="str">
        <f>'NEO fusion GRP WI'!C29</f>
        <v>NEO-112-NT-grp</v>
      </c>
      <c r="B75" s="549" t="str">
        <f>'NEO fusion GRP WI'!D29</f>
        <v>No tex.</v>
      </c>
      <c r="C75" s="550" t="str">
        <f>'NEO fusion GRP WI'!E29</f>
        <v>WI-S</v>
      </c>
      <c r="D75" s="544" t="str">
        <f>IF('NEO fusion GRP WI'!M29=0,"",'NEO fusion GRP WI'!M29)</f>
        <v/>
      </c>
      <c r="E75" s="173" t="str">
        <f>IF('NEO fusion GRP WI'!N29=0,"",'NEO fusion GRP WI'!N29)</f>
        <v/>
      </c>
      <c r="F75" s="173" t="str">
        <f>IF('NEO fusion GRP WI'!O29=0,"",'NEO fusion GRP WI'!O29)</f>
        <v/>
      </c>
      <c r="G75" s="173" t="str">
        <f>IF('NEO fusion GRP WI'!P29=0,"",'NEO fusion GRP WI'!P29)</f>
        <v/>
      </c>
      <c r="H75" s="173" t="str">
        <f>IF('NEO fusion GRP WI'!Q29=0,"",'NEO fusion GRP WI'!Q29)</f>
        <v/>
      </c>
      <c r="I75" s="173" t="str">
        <f>IF('NEO fusion GRP WI'!R29=0,"",'NEO fusion GRP WI'!R29)</f>
        <v/>
      </c>
      <c r="J75" s="173" t="str">
        <f>IF('NEO fusion GRP WI'!S29=0,"",'NEO fusion GRP WI'!S29)</f>
        <v/>
      </c>
      <c r="K75" s="173" t="str">
        <f>IF('NEO fusion GRP WI'!T29=0,"",'NEO fusion GRP WI'!T29)</f>
        <v/>
      </c>
      <c r="L75" s="173" t="str">
        <f>IF('NEO fusion GRP WI'!U29=0,"",'NEO fusion GRP WI'!U29)</f>
        <v/>
      </c>
      <c r="M75" s="173" t="str">
        <f>IF('NEO fusion GRP WI'!V29=0,"",'NEO fusion GRP WI'!V29)</f>
        <v/>
      </c>
      <c r="N75" s="173" t="str">
        <f>IF('NEO fusion GRP WI'!W29=0,"",'NEO fusion GRP WI'!W29)</f>
        <v/>
      </c>
      <c r="O75" s="173" t="str">
        <f>IF('NEO fusion GRP WI'!X29=0,"",'NEO fusion GRP WI'!X29)</f>
        <v/>
      </c>
      <c r="P75" s="173" t="str">
        <f>IF('NEO fusion GRP WI'!Y29=0,"",'NEO fusion GRP WI'!Y29)</f>
        <v/>
      </c>
      <c r="Q75" s="172" t="str">
        <f>IF('NEO fusion GRP WI'!Z29=0,"",'NEO fusion GRP WI'!Z29)</f>
        <v/>
      </c>
      <c r="R75" s="725" t="str">
        <f>IF('NEO fusion GRP WI'!AA29=0,"",'NEO fusion GRP WI'!AA29)</f>
        <v/>
      </c>
      <c r="S75" s="555" t="str">
        <f>IF('NEO fusion GRP WI'!AB29=0,"",'NEO fusion GRP WI'!AB29)</f>
        <v/>
      </c>
      <c r="T75" s="555" t="str">
        <f>IF('NEO fusion GRP WI'!AC29=0,"",'NEO fusion GRP WI'!AC29)</f>
        <v/>
      </c>
      <c r="U75" s="555" t="str">
        <f>IF('NEO fusion GRP WI'!AD29=0,"",'NEO fusion GRP WI'!AD29)</f>
        <v/>
      </c>
      <c r="V75" s="58">
        <f t="shared" si="2"/>
        <v>0</v>
      </c>
      <c r="W75" s="59">
        <f>V75*'NEO fusion GRP WI'!I29</f>
        <v>0</v>
      </c>
      <c r="X75" s="60">
        <f>'NEO fusion GRP WI'!AJ29</f>
        <v>0</v>
      </c>
    </row>
    <row r="76" spans="1:24" ht="23.25" customHeight="1">
      <c r="A76" s="546" t="str">
        <f>'NEO fusion GRP WI'!C30</f>
        <v>NEO-113-T-grp</v>
      </c>
      <c r="B76" s="549"/>
      <c r="C76" s="550" t="str">
        <f>'NEO fusion GRP WI'!E30</f>
        <v>WI-S</v>
      </c>
      <c r="D76" s="544" t="str">
        <f>IF('NEO fusion GRP WI'!M30=0,"",'NEO fusion GRP WI'!M30)</f>
        <v/>
      </c>
      <c r="E76" s="173" t="str">
        <f>IF('NEO fusion GRP WI'!N30=0,"",'NEO fusion GRP WI'!N30)</f>
        <v/>
      </c>
      <c r="F76" s="173" t="str">
        <f>IF('NEO fusion GRP WI'!O30=0,"",'NEO fusion GRP WI'!O30)</f>
        <v/>
      </c>
      <c r="G76" s="173" t="str">
        <f>IF('NEO fusion GRP WI'!P30=0,"",'NEO fusion GRP WI'!P30)</f>
        <v/>
      </c>
      <c r="H76" s="173" t="str">
        <f>IF('NEO fusion GRP WI'!Q30=0,"",'NEO fusion GRP WI'!Q30)</f>
        <v/>
      </c>
      <c r="I76" s="173" t="str">
        <f>IF('NEO fusion GRP WI'!R30=0,"",'NEO fusion GRP WI'!R30)</f>
        <v/>
      </c>
      <c r="J76" s="173" t="str">
        <f>IF('NEO fusion GRP WI'!S30=0,"",'NEO fusion GRP WI'!S30)</f>
        <v/>
      </c>
      <c r="K76" s="173" t="str">
        <f>IF('NEO fusion GRP WI'!T30=0,"",'NEO fusion GRP WI'!T30)</f>
        <v/>
      </c>
      <c r="L76" s="173" t="str">
        <f>IF('NEO fusion GRP WI'!U30=0,"",'NEO fusion GRP WI'!U30)</f>
        <v/>
      </c>
      <c r="M76" s="173" t="str">
        <f>IF('NEO fusion GRP WI'!V30=0,"",'NEO fusion GRP WI'!V30)</f>
        <v/>
      </c>
      <c r="N76" s="173" t="str">
        <f>IF('NEO fusion GRP WI'!W30=0,"",'NEO fusion GRP WI'!W30)</f>
        <v/>
      </c>
      <c r="O76" s="173" t="str">
        <f>IF('NEO fusion GRP WI'!X30=0,"",'NEO fusion GRP WI'!X30)</f>
        <v/>
      </c>
      <c r="P76" s="173" t="str">
        <f>IF('NEO fusion GRP WI'!Y30=0,"",'NEO fusion GRP WI'!Y30)</f>
        <v/>
      </c>
      <c r="Q76" s="172" t="str">
        <f>IF('NEO fusion GRP WI'!Z30=0,"",'NEO fusion GRP WI'!Z30)</f>
        <v/>
      </c>
      <c r="R76" s="725" t="str">
        <f>IF('NEO fusion GRP WI'!AA30=0,"",'NEO fusion GRP WI'!AA30)</f>
        <v/>
      </c>
      <c r="S76" s="555" t="str">
        <f>IF('NEO fusion GRP WI'!AB30=0,"",'NEO fusion GRP WI'!AB30)</f>
        <v/>
      </c>
      <c r="T76" s="555" t="str">
        <f>IF('NEO fusion GRP WI'!AC30=0,"",'NEO fusion GRP WI'!AC30)</f>
        <v/>
      </c>
      <c r="U76" s="555" t="str">
        <f>IF('NEO fusion GRP WI'!AD30=0,"",'NEO fusion GRP WI'!AD30)</f>
        <v/>
      </c>
      <c r="V76" s="58">
        <f t="shared" si="2"/>
        <v>0</v>
      </c>
      <c r="W76" s="59">
        <f>V76*'NEO fusion GRP WI'!I30</f>
        <v>0</v>
      </c>
      <c r="X76" s="60">
        <f>'NEO fusion GRP WI'!AJ30</f>
        <v>0</v>
      </c>
    </row>
    <row r="77" spans="1:24" ht="23.25" customHeight="1">
      <c r="A77" s="546" t="str">
        <f>'NEO fusion GRP WI'!C31</f>
        <v>NEO-113-NT-grp</v>
      </c>
      <c r="B77" s="549" t="str">
        <f>'NEO fusion GRP WI'!D31</f>
        <v>No tex.</v>
      </c>
      <c r="C77" s="550" t="str">
        <f>'NEO fusion GRP WI'!E31</f>
        <v>WI-S</v>
      </c>
      <c r="D77" s="544" t="str">
        <f>IF('NEO fusion GRP WI'!M31=0,"",'NEO fusion GRP WI'!M31)</f>
        <v/>
      </c>
      <c r="E77" s="173" t="str">
        <f>IF('NEO fusion GRP WI'!N31=0,"",'NEO fusion GRP WI'!N31)</f>
        <v/>
      </c>
      <c r="F77" s="173" t="str">
        <f>IF('NEO fusion GRP WI'!O31=0,"",'NEO fusion GRP WI'!O31)</f>
        <v/>
      </c>
      <c r="G77" s="173" t="str">
        <f>IF('NEO fusion GRP WI'!P31=0,"",'NEO fusion GRP WI'!P31)</f>
        <v/>
      </c>
      <c r="H77" s="173" t="str">
        <f>IF('NEO fusion GRP WI'!Q31=0,"",'NEO fusion GRP WI'!Q31)</f>
        <v/>
      </c>
      <c r="I77" s="173" t="str">
        <f>IF('NEO fusion GRP WI'!R31=0,"",'NEO fusion GRP WI'!R31)</f>
        <v/>
      </c>
      <c r="J77" s="173" t="str">
        <f>IF('NEO fusion GRP WI'!S31=0,"",'NEO fusion GRP WI'!S31)</f>
        <v/>
      </c>
      <c r="K77" s="173" t="str">
        <f>IF('NEO fusion GRP WI'!T31=0,"",'NEO fusion GRP WI'!T31)</f>
        <v/>
      </c>
      <c r="L77" s="173" t="str">
        <f>IF('NEO fusion GRP WI'!U31=0,"",'NEO fusion GRP WI'!U31)</f>
        <v/>
      </c>
      <c r="M77" s="173" t="str">
        <f>IF('NEO fusion GRP WI'!V31=0,"",'NEO fusion GRP WI'!V31)</f>
        <v/>
      </c>
      <c r="N77" s="173" t="str">
        <f>IF('NEO fusion GRP WI'!W31=0,"",'NEO fusion GRP WI'!W31)</f>
        <v/>
      </c>
      <c r="O77" s="173" t="str">
        <f>IF('NEO fusion GRP WI'!X31=0,"",'NEO fusion GRP WI'!X31)</f>
        <v/>
      </c>
      <c r="P77" s="173" t="str">
        <f>IF('NEO fusion GRP WI'!Y31=0,"",'NEO fusion GRP WI'!Y31)</f>
        <v/>
      </c>
      <c r="Q77" s="172" t="str">
        <f>IF('NEO fusion GRP WI'!Z31=0,"",'NEO fusion GRP WI'!Z31)</f>
        <v/>
      </c>
      <c r="R77" s="725" t="str">
        <f>IF('NEO fusion GRP WI'!AA31=0,"",'NEO fusion GRP WI'!AA31)</f>
        <v/>
      </c>
      <c r="S77" s="555" t="str">
        <f>IF('NEO fusion GRP WI'!AB31=0,"",'NEO fusion GRP WI'!AB31)</f>
        <v/>
      </c>
      <c r="T77" s="555" t="str">
        <f>IF('NEO fusion GRP WI'!AC31=0,"",'NEO fusion GRP WI'!AC31)</f>
        <v/>
      </c>
      <c r="U77" s="555" t="str">
        <f>IF('NEO fusion GRP WI'!AD31=0,"",'NEO fusion GRP WI'!AD31)</f>
        <v/>
      </c>
      <c r="V77" s="58">
        <f t="shared" si="2"/>
        <v>0</v>
      </c>
      <c r="W77" s="59">
        <f>V77*'NEO fusion GRP WI'!I31</f>
        <v>0</v>
      </c>
      <c r="X77" s="60">
        <f>'NEO fusion GRP WI'!AJ31</f>
        <v>0</v>
      </c>
    </row>
    <row r="78" spans="1:24" ht="23.25" customHeight="1">
      <c r="A78" s="546" t="str">
        <f>'NEO fusion GRP WI'!C32</f>
        <v>NEO-114-T-grp</v>
      </c>
      <c r="B78" s="549"/>
      <c r="C78" s="550" t="str">
        <f>'NEO fusion GRP WI'!E32</f>
        <v>WI-S</v>
      </c>
      <c r="D78" s="544" t="str">
        <f>IF('NEO fusion GRP WI'!M32=0,"",'NEO fusion GRP WI'!M32)</f>
        <v/>
      </c>
      <c r="E78" s="173" t="str">
        <f>IF('NEO fusion GRP WI'!N32=0,"",'NEO fusion GRP WI'!N32)</f>
        <v/>
      </c>
      <c r="F78" s="173" t="str">
        <f>IF('NEO fusion GRP WI'!O32=0,"",'NEO fusion GRP WI'!O32)</f>
        <v/>
      </c>
      <c r="G78" s="173" t="str">
        <f>IF('NEO fusion GRP WI'!P32=0,"",'NEO fusion GRP WI'!P32)</f>
        <v/>
      </c>
      <c r="H78" s="173" t="str">
        <f>IF('NEO fusion GRP WI'!Q32=0,"",'NEO fusion GRP WI'!Q32)</f>
        <v/>
      </c>
      <c r="I78" s="173" t="str">
        <f>IF('NEO fusion GRP WI'!R32=0,"",'NEO fusion GRP WI'!R32)</f>
        <v/>
      </c>
      <c r="J78" s="173" t="str">
        <f>IF('NEO fusion GRP WI'!S32=0,"",'NEO fusion GRP WI'!S32)</f>
        <v/>
      </c>
      <c r="K78" s="173" t="str">
        <f>IF('NEO fusion GRP WI'!T32=0,"",'NEO fusion GRP WI'!T32)</f>
        <v/>
      </c>
      <c r="L78" s="173" t="str">
        <f>IF('NEO fusion GRP WI'!U32=0,"",'NEO fusion GRP WI'!U32)</f>
        <v/>
      </c>
      <c r="M78" s="173" t="str">
        <f>IF('NEO fusion GRP WI'!V32=0,"",'NEO fusion GRP WI'!V32)</f>
        <v/>
      </c>
      <c r="N78" s="173" t="str">
        <f>IF('NEO fusion GRP WI'!W32=0,"",'NEO fusion GRP WI'!W32)</f>
        <v/>
      </c>
      <c r="O78" s="173" t="str">
        <f>IF('NEO fusion GRP WI'!X32=0,"",'NEO fusion GRP WI'!X32)</f>
        <v/>
      </c>
      <c r="P78" s="173" t="str">
        <f>IF('NEO fusion GRP WI'!Y32=0,"",'NEO fusion GRP WI'!Y32)</f>
        <v/>
      </c>
      <c r="Q78" s="172" t="str">
        <f>IF('NEO fusion GRP WI'!Z32=0,"",'NEO fusion GRP WI'!Z32)</f>
        <v/>
      </c>
      <c r="R78" s="725" t="str">
        <f>IF('NEO fusion GRP WI'!AA32=0,"",'NEO fusion GRP WI'!AA32)</f>
        <v/>
      </c>
      <c r="S78" s="555" t="str">
        <f>IF('NEO fusion GRP WI'!AB32=0,"",'NEO fusion GRP WI'!AB32)</f>
        <v/>
      </c>
      <c r="T78" s="555" t="str">
        <f>IF('NEO fusion GRP WI'!AC32=0,"",'NEO fusion GRP WI'!AC32)</f>
        <v/>
      </c>
      <c r="U78" s="555" t="str">
        <f>IF('NEO fusion GRP WI'!AD32=0,"",'NEO fusion GRP WI'!AD32)</f>
        <v/>
      </c>
      <c r="V78" s="58">
        <f t="shared" si="2"/>
        <v>0</v>
      </c>
      <c r="W78" s="59">
        <f>V78*'NEO fusion GRP WI'!I32</f>
        <v>0</v>
      </c>
      <c r="X78" s="60">
        <f>'NEO fusion GRP WI'!AJ32</f>
        <v>0</v>
      </c>
    </row>
    <row r="79" spans="1:24" ht="23.25" customHeight="1">
      <c r="A79" s="546" t="str">
        <f>'NEO fusion GRP WI'!C33</f>
        <v>NEO-114-NT-grp</v>
      </c>
      <c r="B79" s="549" t="str">
        <f>'NEO fusion GRP WI'!D33</f>
        <v>No tex.</v>
      </c>
      <c r="C79" s="550" t="str">
        <f>'NEO fusion GRP WI'!E33</f>
        <v>WI-S</v>
      </c>
      <c r="D79" s="544" t="str">
        <f>IF('NEO fusion GRP WI'!M33=0,"",'NEO fusion GRP WI'!M33)</f>
        <v/>
      </c>
      <c r="E79" s="173" t="str">
        <f>IF('NEO fusion GRP WI'!N33=0,"",'NEO fusion GRP WI'!N33)</f>
        <v/>
      </c>
      <c r="F79" s="173" t="str">
        <f>IF('NEO fusion GRP WI'!O33=0,"",'NEO fusion GRP WI'!O33)</f>
        <v/>
      </c>
      <c r="G79" s="173" t="str">
        <f>IF('NEO fusion GRP WI'!P33=0,"",'NEO fusion GRP WI'!P33)</f>
        <v/>
      </c>
      <c r="H79" s="173" t="str">
        <f>IF('NEO fusion GRP WI'!Q33=0,"",'NEO fusion GRP WI'!Q33)</f>
        <v/>
      </c>
      <c r="I79" s="173" t="str">
        <f>IF('NEO fusion GRP WI'!R33=0,"",'NEO fusion GRP WI'!R33)</f>
        <v/>
      </c>
      <c r="J79" s="173" t="str">
        <f>IF('NEO fusion GRP WI'!S33=0,"",'NEO fusion GRP WI'!S33)</f>
        <v/>
      </c>
      <c r="K79" s="173" t="str">
        <f>IF('NEO fusion GRP WI'!T33=0,"",'NEO fusion GRP WI'!T33)</f>
        <v/>
      </c>
      <c r="L79" s="173" t="str">
        <f>IF('NEO fusion GRP WI'!U33=0,"",'NEO fusion GRP WI'!U33)</f>
        <v/>
      </c>
      <c r="M79" s="173" t="str">
        <f>IF('NEO fusion GRP WI'!V33=0,"",'NEO fusion GRP WI'!V33)</f>
        <v/>
      </c>
      <c r="N79" s="173" t="str">
        <f>IF('NEO fusion GRP WI'!W33=0,"",'NEO fusion GRP WI'!W33)</f>
        <v/>
      </c>
      <c r="O79" s="173" t="str">
        <f>IF('NEO fusion GRP WI'!X33=0,"",'NEO fusion GRP WI'!X33)</f>
        <v/>
      </c>
      <c r="P79" s="173" t="str">
        <f>IF('NEO fusion GRP WI'!Y33=0,"",'NEO fusion GRP WI'!Y33)</f>
        <v/>
      </c>
      <c r="Q79" s="172" t="str">
        <f>IF('NEO fusion GRP WI'!Z33=0,"",'NEO fusion GRP WI'!Z33)</f>
        <v/>
      </c>
      <c r="R79" s="725" t="str">
        <f>IF('NEO fusion GRP WI'!AA33=0,"",'NEO fusion GRP WI'!AA33)</f>
        <v/>
      </c>
      <c r="S79" s="555" t="str">
        <f>IF('NEO fusion GRP WI'!AB33=0,"",'NEO fusion GRP WI'!AB33)</f>
        <v/>
      </c>
      <c r="T79" s="555" t="str">
        <f>IF('NEO fusion GRP WI'!AC33=0,"",'NEO fusion GRP WI'!AC33)</f>
        <v/>
      </c>
      <c r="U79" s="555" t="str">
        <f>IF('NEO fusion GRP WI'!AD33=0,"",'NEO fusion GRP WI'!AD33)</f>
        <v/>
      </c>
      <c r="V79" s="58">
        <f t="shared" si="2"/>
        <v>0</v>
      </c>
      <c r="W79" s="59">
        <f>V79*'NEO fusion GRP WI'!I33</f>
        <v>0</v>
      </c>
      <c r="X79" s="60">
        <f>'NEO fusion GRP WI'!AJ33</f>
        <v>0</v>
      </c>
    </row>
    <row r="80" spans="1:24" ht="23.25" customHeight="1">
      <c r="A80" s="546" t="str">
        <f>'NEO fusion GRP WI'!C34</f>
        <v>NEO-115-T-grp</v>
      </c>
      <c r="B80" s="549"/>
      <c r="C80" s="550" t="str">
        <f>'NEO fusion GRP WI'!E34</f>
        <v>WI-S</v>
      </c>
      <c r="D80" s="544" t="str">
        <f>IF('NEO fusion GRP WI'!M34=0,"",'NEO fusion GRP WI'!M34)</f>
        <v/>
      </c>
      <c r="E80" s="173" t="str">
        <f>IF('NEO fusion GRP WI'!N34=0,"",'NEO fusion GRP WI'!N34)</f>
        <v/>
      </c>
      <c r="F80" s="173" t="str">
        <f>IF('NEO fusion GRP WI'!O34=0,"",'NEO fusion GRP WI'!O34)</f>
        <v/>
      </c>
      <c r="G80" s="173" t="str">
        <f>IF('NEO fusion GRP WI'!P34=0,"",'NEO fusion GRP WI'!P34)</f>
        <v/>
      </c>
      <c r="H80" s="173" t="str">
        <f>IF('NEO fusion GRP WI'!Q34=0,"",'NEO fusion GRP WI'!Q34)</f>
        <v/>
      </c>
      <c r="I80" s="173" t="str">
        <f>IF('NEO fusion GRP WI'!R34=0,"",'NEO fusion GRP WI'!R34)</f>
        <v/>
      </c>
      <c r="J80" s="173" t="str">
        <f>IF('NEO fusion GRP WI'!S34=0,"",'NEO fusion GRP WI'!S34)</f>
        <v/>
      </c>
      <c r="K80" s="173" t="str">
        <f>IF('NEO fusion GRP WI'!T34=0,"",'NEO fusion GRP WI'!T34)</f>
        <v/>
      </c>
      <c r="L80" s="173" t="str">
        <f>IF('NEO fusion GRP WI'!U34=0,"",'NEO fusion GRP WI'!U34)</f>
        <v/>
      </c>
      <c r="M80" s="173" t="str">
        <f>IF('NEO fusion GRP WI'!V34=0,"",'NEO fusion GRP WI'!V34)</f>
        <v/>
      </c>
      <c r="N80" s="173" t="str">
        <f>IF('NEO fusion GRP WI'!W34=0,"",'NEO fusion GRP WI'!W34)</f>
        <v/>
      </c>
      <c r="O80" s="173" t="str">
        <f>IF('NEO fusion GRP WI'!X34=0,"",'NEO fusion GRP WI'!X34)</f>
        <v/>
      </c>
      <c r="P80" s="173" t="str">
        <f>IF('NEO fusion GRP WI'!Y34=0,"",'NEO fusion GRP WI'!Y34)</f>
        <v/>
      </c>
      <c r="Q80" s="172" t="str">
        <f>IF('NEO fusion GRP WI'!Z34=0,"",'NEO fusion GRP WI'!Z34)</f>
        <v/>
      </c>
      <c r="R80" s="725" t="str">
        <f>IF('NEO fusion GRP WI'!AA34=0,"",'NEO fusion GRP WI'!AA34)</f>
        <v/>
      </c>
      <c r="S80" s="555" t="str">
        <f>IF('NEO fusion GRP WI'!AB34=0,"",'NEO fusion GRP WI'!AB34)</f>
        <v/>
      </c>
      <c r="T80" s="555" t="str">
        <f>IF('NEO fusion GRP WI'!AC34=0,"",'NEO fusion GRP WI'!AC34)</f>
        <v/>
      </c>
      <c r="U80" s="555" t="str">
        <f>IF('NEO fusion GRP WI'!AD34=0,"",'NEO fusion GRP WI'!AD34)</f>
        <v/>
      </c>
      <c r="V80" s="58">
        <f t="shared" si="2"/>
        <v>0</v>
      </c>
      <c r="W80" s="59">
        <f>V80*'NEO fusion GRP WI'!I34</f>
        <v>0</v>
      </c>
      <c r="X80" s="60">
        <f>'NEO fusion GRP WI'!AJ34</f>
        <v>0</v>
      </c>
    </row>
    <row r="81" spans="1:24" ht="23.25" customHeight="1">
      <c r="A81" s="546" t="str">
        <f>'NEO fusion GRP WI'!C35</f>
        <v>NEO-115-NT-grp</v>
      </c>
      <c r="B81" s="549" t="str">
        <f>'NEO fusion GRP WI'!D35</f>
        <v>No tex.</v>
      </c>
      <c r="C81" s="550" t="str">
        <f>'NEO fusion GRP WI'!E35</f>
        <v>WI-S</v>
      </c>
      <c r="D81" s="544" t="str">
        <f>IF('NEO fusion GRP WI'!M35=0,"",'NEO fusion GRP WI'!M35)</f>
        <v/>
      </c>
      <c r="E81" s="173" t="str">
        <f>IF('NEO fusion GRP WI'!N35=0,"",'NEO fusion GRP WI'!N35)</f>
        <v/>
      </c>
      <c r="F81" s="173" t="str">
        <f>IF('NEO fusion GRP WI'!O35=0,"",'NEO fusion GRP WI'!O35)</f>
        <v/>
      </c>
      <c r="G81" s="173" t="str">
        <f>IF('NEO fusion GRP WI'!P35=0,"",'NEO fusion GRP WI'!P35)</f>
        <v/>
      </c>
      <c r="H81" s="173" t="str">
        <f>IF('NEO fusion GRP WI'!Q35=0,"",'NEO fusion GRP WI'!Q35)</f>
        <v/>
      </c>
      <c r="I81" s="173" t="str">
        <f>IF('NEO fusion GRP WI'!R35=0,"",'NEO fusion GRP WI'!R35)</f>
        <v/>
      </c>
      <c r="J81" s="173" t="str">
        <f>IF('NEO fusion GRP WI'!S35=0,"",'NEO fusion GRP WI'!S35)</f>
        <v/>
      </c>
      <c r="K81" s="173" t="str">
        <f>IF('NEO fusion GRP WI'!T35=0,"",'NEO fusion GRP WI'!T35)</f>
        <v/>
      </c>
      <c r="L81" s="173" t="str">
        <f>IF('NEO fusion GRP WI'!U35=0,"",'NEO fusion GRP WI'!U35)</f>
        <v/>
      </c>
      <c r="M81" s="173" t="str">
        <f>IF('NEO fusion GRP WI'!V35=0,"",'NEO fusion GRP WI'!V35)</f>
        <v/>
      </c>
      <c r="N81" s="173" t="str">
        <f>IF('NEO fusion GRP WI'!W35=0,"",'NEO fusion GRP WI'!W35)</f>
        <v/>
      </c>
      <c r="O81" s="173" t="str">
        <f>IF('NEO fusion GRP WI'!X35=0,"",'NEO fusion GRP WI'!X35)</f>
        <v/>
      </c>
      <c r="P81" s="173" t="str">
        <f>IF('NEO fusion GRP WI'!Y35=0,"",'NEO fusion GRP WI'!Y35)</f>
        <v/>
      </c>
      <c r="Q81" s="172" t="str">
        <f>IF('NEO fusion GRP WI'!Z35=0,"",'NEO fusion GRP WI'!Z35)</f>
        <v/>
      </c>
      <c r="R81" s="725" t="str">
        <f>IF('NEO fusion GRP WI'!AA35=0,"",'NEO fusion GRP WI'!AA35)</f>
        <v/>
      </c>
      <c r="S81" s="555" t="str">
        <f>IF('NEO fusion GRP WI'!AB35=0,"",'NEO fusion GRP WI'!AB35)</f>
        <v/>
      </c>
      <c r="T81" s="555" t="str">
        <f>IF('NEO fusion GRP WI'!AC35=0,"",'NEO fusion GRP WI'!AC35)</f>
        <v/>
      </c>
      <c r="U81" s="555" t="str">
        <f>IF('NEO fusion GRP WI'!AD35=0,"",'NEO fusion GRP WI'!AD35)</f>
        <v/>
      </c>
      <c r="V81" s="58">
        <f t="shared" si="2"/>
        <v>0</v>
      </c>
      <c r="W81" s="59">
        <f>V81*'NEO fusion GRP WI'!I35</f>
        <v>0</v>
      </c>
      <c r="X81" s="60">
        <f>'NEO fusion GRP WI'!AJ35</f>
        <v>0</v>
      </c>
    </row>
    <row r="82" spans="1:24" ht="23.25" customHeight="1">
      <c r="A82" s="546" t="str">
        <f>'NEO fusion GRP WI'!C36</f>
        <v>NEO-116-T-grp</v>
      </c>
      <c r="B82" s="549"/>
      <c r="C82" s="550" t="str">
        <f>'NEO fusion GRP WI'!E36</f>
        <v>WI-S</v>
      </c>
      <c r="D82" s="544" t="str">
        <f>IF('NEO fusion GRP WI'!M36=0,"",'NEO fusion GRP WI'!M36)</f>
        <v/>
      </c>
      <c r="E82" s="173" t="str">
        <f>IF('NEO fusion GRP WI'!N36=0,"",'NEO fusion GRP WI'!N36)</f>
        <v/>
      </c>
      <c r="F82" s="173" t="str">
        <f>IF('NEO fusion GRP WI'!O36=0,"",'NEO fusion GRP WI'!O36)</f>
        <v/>
      </c>
      <c r="G82" s="173" t="str">
        <f>IF('NEO fusion GRP WI'!P36=0,"",'NEO fusion GRP WI'!P36)</f>
        <v/>
      </c>
      <c r="H82" s="173" t="str">
        <f>IF('NEO fusion GRP WI'!Q36=0,"",'NEO fusion GRP WI'!Q36)</f>
        <v/>
      </c>
      <c r="I82" s="173" t="str">
        <f>IF('NEO fusion GRP WI'!R36=0,"",'NEO fusion GRP WI'!R36)</f>
        <v/>
      </c>
      <c r="J82" s="173" t="str">
        <f>IF('NEO fusion GRP WI'!S36=0,"",'NEO fusion GRP WI'!S36)</f>
        <v/>
      </c>
      <c r="K82" s="173" t="str">
        <f>IF('NEO fusion GRP WI'!T36=0,"",'NEO fusion GRP WI'!T36)</f>
        <v/>
      </c>
      <c r="L82" s="173" t="str">
        <f>IF('NEO fusion GRP WI'!U36=0,"",'NEO fusion GRP WI'!U36)</f>
        <v/>
      </c>
      <c r="M82" s="173" t="str">
        <f>IF('NEO fusion GRP WI'!V36=0,"",'NEO fusion GRP WI'!V36)</f>
        <v/>
      </c>
      <c r="N82" s="173" t="str">
        <f>IF('NEO fusion GRP WI'!W36=0,"",'NEO fusion GRP WI'!W36)</f>
        <v/>
      </c>
      <c r="O82" s="173" t="str">
        <f>IF('NEO fusion GRP WI'!X36=0,"",'NEO fusion GRP WI'!X36)</f>
        <v/>
      </c>
      <c r="P82" s="173" t="str">
        <f>IF('NEO fusion GRP WI'!Y36=0,"",'NEO fusion GRP WI'!Y36)</f>
        <v/>
      </c>
      <c r="Q82" s="172" t="str">
        <f>IF('NEO fusion GRP WI'!Z36=0,"",'NEO fusion GRP WI'!Z36)</f>
        <v/>
      </c>
      <c r="R82" s="725" t="str">
        <f>IF('NEO fusion GRP WI'!AA36=0,"",'NEO fusion GRP WI'!AA36)</f>
        <v/>
      </c>
      <c r="S82" s="555" t="str">
        <f>IF('NEO fusion GRP WI'!AB36=0,"",'NEO fusion GRP WI'!AB36)</f>
        <v/>
      </c>
      <c r="T82" s="555" t="str">
        <f>IF('NEO fusion GRP WI'!AC36=0,"",'NEO fusion GRP WI'!AC36)</f>
        <v/>
      </c>
      <c r="U82" s="555" t="str">
        <f>IF('NEO fusion GRP WI'!AD36=0,"",'NEO fusion GRP WI'!AD36)</f>
        <v/>
      </c>
      <c r="V82" s="58">
        <f t="shared" si="2"/>
        <v>0</v>
      </c>
      <c r="W82" s="59">
        <f>V82*'NEO fusion GRP WI'!I36</f>
        <v>0</v>
      </c>
      <c r="X82" s="60">
        <f>'NEO fusion GRP WI'!AJ36</f>
        <v>0</v>
      </c>
    </row>
    <row r="83" spans="1:24" ht="23.25" customHeight="1">
      <c r="A83" s="546" t="str">
        <f>'NEO fusion GRP WI'!C37</f>
        <v>NEO-116-NT-grp</v>
      </c>
      <c r="B83" s="549" t="str">
        <f>'NEO fusion GRP WI'!D37</f>
        <v>No tex.</v>
      </c>
      <c r="C83" s="550" t="str">
        <f>'NEO fusion GRP WI'!E37</f>
        <v>WI-S</v>
      </c>
      <c r="D83" s="544" t="str">
        <f>IF('NEO fusion GRP WI'!M37=0,"",'NEO fusion GRP WI'!M37)</f>
        <v/>
      </c>
      <c r="E83" s="173" t="str">
        <f>IF('NEO fusion GRP WI'!N37=0,"",'NEO fusion GRP WI'!N37)</f>
        <v/>
      </c>
      <c r="F83" s="173" t="str">
        <f>IF('NEO fusion GRP WI'!O37=0,"",'NEO fusion GRP WI'!O37)</f>
        <v/>
      </c>
      <c r="G83" s="173" t="str">
        <f>IF('NEO fusion GRP WI'!P37=0,"",'NEO fusion GRP WI'!P37)</f>
        <v/>
      </c>
      <c r="H83" s="173" t="str">
        <f>IF('NEO fusion GRP WI'!Q37=0,"",'NEO fusion GRP WI'!Q37)</f>
        <v/>
      </c>
      <c r="I83" s="173" t="str">
        <f>IF('NEO fusion GRP WI'!R37=0,"",'NEO fusion GRP WI'!R37)</f>
        <v/>
      </c>
      <c r="J83" s="173" t="str">
        <f>IF('NEO fusion GRP WI'!S37=0,"",'NEO fusion GRP WI'!S37)</f>
        <v/>
      </c>
      <c r="K83" s="173" t="str">
        <f>IF('NEO fusion GRP WI'!T37=0,"",'NEO fusion GRP WI'!T37)</f>
        <v/>
      </c>
      <c r="L83" s="173" t="str">
        <f>IF('NEO fusion GRP WI'!U37=0,"",'NEO fusion GRP WI'!U37)</f>
        <v/>
      </c>
      <c r="M83" s="173" t="str">
        <f>IF('NEO fusion GRP WI'!V37=0,"",'NEO fusion GRP WI'!V37)</f>
        <v/>
      </c>
      <c r="N83" s="173" t="str">
        <f>IF('NEO fusion GRP WI'!W37=0,"",'NEO fusion GRP WI'!W37)</f>
        <v/>
      </c>
      <c r="O83" s="173" t="str">
        <f>IF('NEO fusion GRP WI'!X37=0,"",'NEO fusion GRP WI'!X37)</f>
        <v/>
      </c>
      <c r="P83" s="173" t="str">
        <f>IF('NEO fusion GRP WI'!Y37=0,"",'NEO fusion GRP WI'!Y37)</f>
        <v/>
      </c>
      <c r="Q83" s="172" t="str">
        <f>IF('NEO fusion GRP WI'!Z37=0,"",'NEO fusion GRP WI'!Z37)</f>
        <v/>
      </c>
      <c r="R83" s="725" t="str">
        <f>IF('NEO fusion GRP WI'!AA37=0,"",'NEO fusion GRP WI'!AA37)</f>
        <v/>
      </c>
      <c r="S83" s="555" t="str">
        <f>IF('NEO fusion GRP WI'!AB37=0,"",'NEO fusion GRP WI'!AB37)</f>
        <v/>
      </c>
      <c r="T83" s="555" t="str">
        <f>IF('NEO fusion GRP WI'!AC37=0,"",'NEO fusion GRP WI'!AC37)</f>
        <v/>
      </c>
      <c r="U83" s="555" t="str">
        <f>IF('NEO fusion GRP WI'!AD37=0,"",'NEO fusion GRP WI'!AD37)</f>
        <v/>
      </c>
      <c r="V83" s="58">
        <f t="shared" si="2"/>
        <v>0</v>
      </c>
      <c r="W83" s="59">
        <f>V83*'NEO fusion GRP WI'!I37</f>
        <v>0</v>
      </c>
      <c r="X83" s="60">
        <f>'NEO fusion GRP WI'!AJ37</f>
        <v>0</v>
      </c>
    </row>
    <row r="84" spans="1:24" ht="23.25" customHeight="1">
      <c r="A84" s="546" t="str">
        <f>'NEO fusion GRP WI'!C38</f>
        <v>NEO-117-T-grp</v>
      </c>
      <c r="B84" s="549"/>
      <c r="C84" s="550" t="str">
        <f>'NEO fusion GRP WI'!E38</f>
        <v>WI-S</v>
      </c>
      <c r="D84" s="544" t="str">
        <f>IF('NEO fusion GRP WI'!M38=0,"",'NEO fusion GRP WI'!M38)</f>
        <v/>
      </c>
      <c r="E84" s="173" t="str">
        <f>IF('NEO fusion GRP WI'!N38=0,"",'NEO fusion GRP WI'!N38)</f>
        <v/>
      </c>
      <c r="F84" s="173" t="str">
        <f>IF('NEO fusion GRP WI'!O38=0,"",'NEO fusion GRP WI'!O38)</f>
        <v/>
      </c>
      <c r="G84" s="173" t="str">
        <f>IF('NEO fusion GRP WI'!P38=0,"",'NEO fusion GRP WI'!P38)</f>
        <v/>
      </c>
      <c r="H84" s="173" t="str">
        <f>IF('NEO fusion GRP WI'!Q38=0,"",'NEO fusion GRP WI'!Q38)</f>
        <v/>
      </c>
      <c r="I84" s="173" t="str">
        <f>IF('NEO fusion GRP WI'!R38=0,"",'NEO fusion GRP WI'!R38)</f>
        <v/>
      </c>
      <c r="J84" s="173" t="str">
        <f>IF('NEO fusion GRP WI'!S38=0,"",'NEO fusion GRP WI'!S38)</f>
        <v/>
      </c>
      <c r="K84" s="173" t="str">
        <f>IF('NEO fusion GRP WI'!T38=0,"",'NEO fusion GRP WI'!T38)</f>
        <v/>
      </c>
      <c r="L84" s="173" t="str">
        <f>IF('NEO fusion GRP WI'!U38=0,"",'NEO fusion GRP WI'!U38)</f>
        <v/>
      </c>
      <c r="M84" s="173" t="str">
        <f>IF('NEO fusion GRP WI'!V38=0,"",'NEO fusion GRP WI'!V38)</f>
        <v/>
      </c>
      <c r="N84" s="173" t="str">
        <f>IF('NEO fusion GRP WI'!W38=0,"",'NEO fusion GRP WI'!W38)</f>
        <v/>
      </c>
      <c r="O84" s="173" t="str">
        <f>IF('NEO fusion GRP WI'!X38=0,"",'NEO fusion GRP WI'!X38)</f>
        <v/>
      </c>
      <c r="P84" s="173" t="str">
        <f>IF('NEO fusion GRP WI'!Y38=0,"",'NEO fusion GRP WI'!Y38)</f>
        <v/>
      </c>
      <c r="Q84" s="172" t="str">
        <f>IF('NEO fusion GRP WI'!Z38=0,"",'NEO fusion GRP WI'!Z38)</f>
        <v/>
      </c>
      <c r="R84" s="725" t="str">
        <f>IF('NEO fusion GRP WI'!AA38=0,"",'NEO fusion GRP WI'!AA38)</f>
        <v/>
      </c>
      <c r="S84" s="555" t="str">
        <f>IF('NEO fusion GRP WI'!AB38=0,"",'NEO fusion GRP WI'!AB38)</f>
        <v/>
      </c>
      <c r="T84" s="555" t="str">
        <f>IF('NEO fusion GRP WI'!AC38=0,"",'NEO fusion GRP WI'!AC38)</f>
        <v/>
      </c>
      <c r="U84" s="555" t="str">
        <f>IF('NEO fusion GRP WI'!AD38=0,"",'NEO fusion GRP WI'!AD38)</f>
        <v/>
      </c>
      <c r="V84" s="58">
        <f t="shared" si="2"/>
        <v>0</v>
      </c>
      <c r="W84" s="59">
        <f>V84*'NEO fusion GRP WI'!I38</f>
        <v>0</v>
      </c>
      <c r="X84" s="60">
        <f>'NEO fusion GRP WI'!AJ38</f>
        <v>0</v>
      </c>
    </row>
    <row r="85" spans="1:24" ht="23.25" customHeight="1">
      <c r="A85" s="546" t="str">
        <f>'NEO fusion GRP WI'!C39</f>
        <v>NEO-117-NT-grp</v>
      </c>
      <c r="B85" s="549" t="str">
        <f>'NEO fusion GRP WI'!D39</f>
        <v>No tex.</v>
      </c>
      <c r="C85" s="550" t="str">
        <f>'NEO fusion GRP WI'!E39</f>
        <v>WI-S</v>
      </c>
      <c r="D85" s="544" t="str">
        <f>IF('NEO fusion GRP WI'!M39=0,"",'NEO fusion GRP WI'!M39)</f>
        <v/>
      </c>
      <c r="E85" s="173" t="str">
        <f>IF('NEO fusion GRP WI'!N39=0,"",'NEO fusion GRP WI'!N39)</f>
        <v/>
      </c>
      <c r="F85" s="173" t="str">
        <f>IF('NEO fusion GRP WI'!O39=0,"",'NEO fusion GRP WI'!O39)</f>
        <v/>
      </c>
      <c r="G85" s="173" t="str">
        <f>IF('NEO fusion GRP WI'!P39=0,"",'NEO fusion GRP WI'!P39)</f>
        <v/>
      </c>
      <c r="H85" s="173" t="str">
        <f>IF('NEO fusion GRP WI'!Q39=0,"",'NEO fusion GRP WI'!Q39)</f>
        <v/>
      </c>
      <c r="I85" s="173" t="str">
        <f>IF('NEO fusion GRP WI'!R39=0,"",'NEO fusion GRP WI'!R39)</f>
        <v/>
      </c>
      <c r="J85" s="173" t="str">
        <f>IF('NEO fusion GRP WI'!S39=0,"",'NEO fusion GRP WI'!S39)</f>
        <v/>
      </c>
      <c r="K85" s="173" t="str">
        <f>IF('NEO fusion GRP WI'!T39=0,"",'NEO fusion GRP WI'!T39)</f>
        <v/>
      </c>
      <c r="L85" s="173" t="str">
        <f>IF('NEO fusion GRP WI'!U39=0,"",'NEO fusion GRP WI'!U39)</f>
        <v/>
      </c>
      <c r="M85" s="173" t="str">
        <f>IF('NEO fusion GRP WI'!V39=0,"",'NEO fusion GRP WI'!V39)</f>
        <v/>
      </c>
      <c r="N85" s="173" t="str">
        <f>IF('NEO fusion GRP WI'!W39=0,"",'NEO fusion GRP WI'!W39)</f>
        <v/>
      </c>
      <c r="O85" s="173" t="str">
        <f>IF('NEO fusion GRP WI'!X39=0,"",'NEO fusion GRP WI'!X39)</f>
        <v/>
      </c>
      <c r="P85" s="173" t="str">
        <f>IF('NEO fusion GRP WI'!Y39=0,"",'NEO fusion GRP WI'!Y39)</f>
        <v/>
      </c>
      <c r="Q85" s="172" t="str">
        <f>IF('NEO fusion GRP WI'!Z39=0,"",'NEO fusion GRP WI'!Z39)</f>
        <v/>
      </c>
      <c r="R85" s="725" t="str">
        <f>IF('NEO fusion GRP WI'!AA39=0,"",'NEO fusion GRP WI'!AA39)</f>
        <v/>
      </c>
      <c r="S85" s="555" t="str">
        <f>IF('NEO fusion GRP WI'!AB39=0,"",'NEO fusion GRP WI'!AB39)</f>
        <v/>
      </c>
      <c r="T85" s="555" t="str">
        <f>IF('NEO fusion GRP WI'!AC39=0,"",'NEO fusion GRP WI'!AC39)</f>
        <v/>
      </c>
      <c r="U85" s="555" t="str">
        <f>IF('NEO fusion GRP WI'!AD39=0,"",'NEO fusion GRP WI'!AD39)</f>
        <v/>
      </c>
      <c r="V85" s="58">
        <f t="shared" si="2"/>
        <v>0</v>
      </c>
      <c r="W85" s="59">
        <f>V85*'NEO fusion GRP WI'!I39</f>
        <v>0</v>
      </c>
      <c r="X85" s="60">
        <f>'NEO fusion GRP WI'!AJ39</f>
        <v>0</v>
      </c>
    </row>
    <row r="86" spans="1:24" ht="23.25" customHeight="1">
      <c r="A86" s="546" t="str">
        <f>'NEO fusion GRP WI'!C40</f>
        <v>NEO-118-T-grp</v>
      </c>
      <c r="B86" s="549"/>
      <c r="C86" s="550" t="str">
        <f>'NEO fusion GRP WI'!E40</f>
        <v>WI-S</v>
      </c>
      <c r="D86" s="544" t="str">
        <f>IF('NEO fusion GRP WI'!M40=0,"",'NEO fusion GRP WI'!M40)</f>
        <v/>
      </c>
      <c r="E86" s="173" t="str">
        <f>IF('NEO fusion GRP WI'!N40=0,"",'NEO fusion GRP WI'!N40)</f>
        <v/>
      </c>
      <c r="F86" s="173" t="str">
        <f>IF('NEO fusion GRP WI'!O40=0,"",'NEO fusion GRP WI'!O40)</f>
        <v/>
      </c>
      <c r="G86" s="173" t="str">
        <f>IF('NEO fusion GRP WI'!P40=0,"",'NEO fusion GRP WI'!P40)</f>
        <v/>
      </c>
      <c r="H86" s="173" t="str">
        <f>IF('NEO fusion GRP WI'!Q40=0,"",'NEO fusion GRP WI'!Q40)</f>
        <v/>
      </c>
      <c r="I86" s="173" t="str">
        <f>IF('NEO fusion GRP WI'!R40=0,"",'NEO fusion GRP WI'!R40)</f>
        <v/>
      </c>
      <c r="J86" s="173" t="str">
        <f>IF('NEO fusion GRP WI'!S40=0,"",'NEO fusion GRP WI'!S40)</f>
        <v/>
      </c>
      <c r="K86" s="173" t="str">
        <f>IF('NEO fusion GRP WI'!T40=0,"",'NEO fusion GRP WI'!T40)</f>
        <v/>
      </c>
      <c r="L86" s="173" t="str">
        <f>IF('NEO fusion GRP WI'!U40=0,"",'NEO fusion GRP WI'!U40)</f>
        <v/>
      </c>
      <c r="M86" s="173" t="str">
        <f>IF('NEO fusion GRP WI'!V40=0,"",'NEO fusion GRP WI'!V40)</f>
        <v/>
      </c>
      <c r="N86" s="173" t="str">
        <f>IF('NEO fusion GRP WI'!W40=0,"",'NEO fusion GRP WI'!W40)</f>
        <v/>
      </c>
      <c r="O86" s="173" t="str">
        <f>IF('NEO fusion GRP WI'!X40=0,"",'NEO fusion GRP WI'!X40)</f>
        <v/>
      </c>
      <c r="P86" s="173" t="str">
        <f>IF('NEO fusion GRP WI'!Y40=0,"",'NEO fusion GRP WI'!Y40)</f>
        <v/>
      </c>
      <c r="Q86" s="172" t="str">
        <f>IF('NEO fusion GRP WI'!Z40=0,"",'NEO fusion GRP WI'!Z40)</f>
        <v/>
      </c>
      <c r="R86" s="725" t="str">
        <f>IF('NEO fusion GRP WI'!AA40=0,"",'NEO fusion GRP WI'!AA40)</f>
        <v/>
      </c>
      <c r="S86" s="555" t="str">
        <f>IF('NEO fusion GRP WI'!AB40=0,"",'NEO fusion GRP WI'!AB40)</f>
        <v/>
      </c>
      <c r="T86" s="555" t="str">
        <f>IF('NEO fusion GRP WI'!AC40=0,"",'NEO fusion GRP WI'!AC40)</f>
        <v/>
      </c>
      <c r="U86" s="555" t="str">
        <f>IF('NEO fusion GRP WI'!AD40=0,"",'NEO fusion GRP WI'!AD40)</f>
        <v/>
      </c>
      <c r="V86" s="58">
        <f t="shared" si="2"/>
        <v>0</v>
      </c>
      <c r="W86" s="59">
        <f>V86*'NEO fusion GRP WI'!I40</f>
        <v>0</v>
      </c>
      <c r="X86" s="60">
        <f>'NEO fusion GRP WI'!AJ40</f>
        <v>0</v>
      </c>
    </row>
    <row r="87" spans="1:24" ht="23.25" customHeight="1">
      <c r="A87" s="546" t="str">
        <f>'NEO fusion GRP WI'!C41</f>
        <v>NEO-118-NT-grp</v>
      </c>
      <c r="B87" s="549" t="str">
        <f>'NEO fusion GRP WI'!D41</f>
        <v>No tex.</v>
      </c>
      <c r="C87" s="550" t="str">
        <f>'NEO fusion GRP WI'!E41</f>
        <v>WI-S</v>
      </c>
      <c r="D87" s="544" t="str">
        <f>IF('NEO fusion GRP WI'!M41=0,"",'NEO fusion GRP WI'!M41)</f>
        <v/>
      </c>
      <c r="E87" s="173" t="str">
        <f>IF('NEO fusion GRP WI'!N41=0,"",'NEO fusion GRP WI'!N41)</f>
        <v/>
      </c>
      <c r="F87" s="173" t="str">
        <f>IF('NEO fusion GRP WI'!O41=0,"",'NEO fusion GRP WI'!O41)</f>
        <v/>
      </c>
      <c r="G87" s="173" t="str">
        <f>IF('NEO fusion GRP WI'!P41=0,"",'NEO fusion GRP WI'!P41)</f>
        <v/>
      </c>
      <c r="H87" s="173" t="str">
        <f>IF('NEO fusion GRP WI'!Q41=0,"",'NEO fusion GRP WI'!Q41)</f>
        <v/>
      </c>
      <c r="I87" s="173" t="str">
        <f>IF('NEO fusion GRP WI'!R41=0,"",'NEO fusion GRP WI'!R41)</f>
        <v/>
      </c>
      <c r="J87" s="173" t="str">
        <f>IF('NEO fusion GRP WI'!S41=0,"",'NEO fusion GRP WI'!S41)</f>
        <v/>
      </c>
      <c r="K87" s="173" t="str">
        <f>IF('NEO fusion GRP WI'!T41=0,"",'NEO fusion GRP WI'!T41)</f>
        <v/>
      </c>
      <c r="L87" s="173" t="str">
        <f>IF('NEO fusion GRP WI'!U41=0,"",'NEO fusion GRP WI'!U41)</f>
        <v/>
      </c>
      <c r="M87" s="173" t="str">
        <f>IF('NEO fusion GRP WI'!V41=0,"",'NEO fusion GRP WI'!V41)</f>
        <v/>
      </c>
      <c r="N87" s="173" t="str">
        <f>IF('NEO fusion GRP WI'!W41=0,"",'NEO fusion GRP WI'!W41)</f>
        <v/>
      </c>
      <c r="O87" s="173" t="str">
        <f>IF('NEO fusion GRP WI'!X41=0,"",'NEO fusion GRP WI'!X41)</f>
        <v/>
      </c>
      <c r="P87" s="173" t="str">
        <f>IF('NEO fusion GRP WI'!Y41=0,"",'NEO fusion GRP WI'!Y41)</f>
        <v/>
      </c>
      <c r="Q87" s="172" t="str">
        <f>IF('NEO fusion GRP WI'!Z41=0,"",'NEO fusion GRP WI'!Z41)</f>
        <v/>
      </c>
      <c r="R87" s="725" t="str">
        <f>IF('NEO fusion GRP WI'!AA41=0,"",'NEO fusion GRP WI'!AA41)</f>
        <v/>
      </c>
      <c r="S87" s="555" t="str">
        <f>IF('NEO fusion GRP WI'!AB41=0,"",'NEO fusion GRP WI'!AB41)</f>
        <v/>
      </c>
      <c r="T87" s="555" t="str">
        <f>IF('NEO fusion GRP WI'!AC41=0,"",'NEO fusion GRP WI'!AC41)</f>
        <v/>
      </c>
      <c r="U87" s="555" t="str">
        <f>IF('NEO fusion GRP WI'!AD41=0,"",'NEO fusion GRP WI'!AD41)</f>
        <v/>
      </c>
      <c r="V87" s="58">
        <f t="shared" si="2"/>
        <v>0</v>
      </c>
      <c r="W87" s="59">
        <f>V87*'NEO fusion GRP WI'!I41</f>
        <v>0</v>
      </c>
      <c r="X87" s="60">
        <f>'NEO fusion GRP WI'!AJ41</f>
        <v>0</v>
      </c>
    </row>
    <row r="88" spans="1:24" ht="23.25" customHeight="1">
      <c r="A88" s="546" t="str">
        <f>'NEO fusion GRP WI'!C42</f>
        <v>NEO-121-T-grp</v>
      </c>
      <c r="B88" s="549"/>
      <c r="C88" s="550" t="str">
        <f>'NEO fusion GRP WI'!E42</f>
        <v>WI-M</v>
      </c>
      <c r="D88" s="544" t="str">
        <f>IF('NEO fusion GRP WI'!M42=0,"",'NEO fusion GRP WI'!M42)</f>
        <v/>
      </c>
      <c r="E88" s="173" t="str">
        <f>IF('NEO fusion GRP WI'!N42=0,"",'NEO fusion GRP WI'!N42)</f>
        <v/>
      </c>
      <c r="F88" s="173" t="str">
        <f>IF('NEO fusion GRP WI'!O42=0,"",'NEO fusion GRP WI'!O42)</f>
        <v/>
      </c>
      <c r="G88" s="173" t="str">
        <f>IF('NEO fusion GRP WI'!P42=0,"",'NEO fusion GRP WI'!P42)</f>
        <v/>
      </c>
      <c r="H88" s="173" t="str">
        <f>IF('NEO fusion GRP WI'!Q42=0,"",'NEO fusion GRP WI'!Q42)</f>
        <v/>
      </c>
      <c r="I88" s="173" t="str">
        <f>IF('NEO fusion GRP WI'!R42=0,"",'NEO fusion GRP WI'!R42)</f>
        <v/>
      </c>
      <c r="J88" s="173" t="str">
        <f>IF('NEO fusion GRP WI'!S42=0,"",'NEO fusion GRP WI'!S42)</f>
        <v/>
      </c>
      <c r="K88" s="173" t="str">
        <f>IF('NEO fusion GRP WI'!T42=0,"",'NEO fusion GRP WI'!T42)</f>
        <v/>
      </c>
      <c r="L88" s="173" t="str">
        <f>IF('NEO fusion GRP WI'!U42=0,"",'NEO fusion GRP WI'!U42)</f>
        <v/>
      </c>
      <c r="M88" s="173" t="str">
        <f>IF('NEO fusion GRP WI'!V42=0,"",'NEO fusion GRP WI'!V42)</f>
        <v/>
      </c>
      <c r="N88" s="173" t="str">
        <f>IF('NEO fusion GRP WI'!W42=0,"",'NEO fusion GRP WI'!W42)</f>
        <v/>
      </c>
      <c r="O88" s="173" t="str">
        <f>IF('NEO fusion GRP WI'!X42=0,"",'NEO fusion GRP WI'!X42)</f>
        <v/>
      </c>
      <c r="P88" s="173" t="str">
        <f>IF('NEO fusion GRP WI'!Y42=0,"",'NEO fusion GRP WI'!Y42)</f>
        <v/>
      </c>
      <c r="Q88" s="172" t="str">
        <f>IF('NEO fusion GRP WI'!Z42=0,"",'NEO fusion GRP WI'!Z42)</f>
        <v/>
      </c>
      <c r="R88" s="725" t="str">
        <f>IF('NEO fusion GRP WI'!AA42=0,"",'NEO fusion GRP WI'!AA42)</f>
        <v/>
      </c>
      <c r="S88" s="555" t="str">
        <f>IF('NEO fusion GRP WI'!AB42=0,"",'NEO fusion GRP WI'!AB42)</f>
        <v/>
      </c>
      <c r="T88" s="555" t="str">
        <f>IF('NEO fusion GRP WI'!AC42=0,"",'NEO fusion GRP WI'!AC42)</f>
        <v/>
      </c>
      <c r="U88" s="555" t="str">
        <f>IF('NEO fusion GRP WI'!AD42=0,"",'NEO fusion GRP WI'!AD42)</f>
        <v/>
      </c>
      <c r="V88" s="58">
        <f t="shared" si="2"/>
        <v>0</v>
      </c>
      <c r="W88" s="59">
        <f>V88*'NEO fusion GRP WI'!I42</f>
        <v>0</v>
      </c>
      <c r="X88" s="60">
        <f>'NEO fusion GRP WI'!AJ42</f>
        <v>0</v>
      </c>
    </row>
    <row r="89" spans="1:24" ht="23.25" customHeight="1">
      <c r="A89" s="546" t="str">
        <f>'NEO fusion GRP WI'!C43</f>
        <v>NEO-121-NT-grp</v>
      </c>
      <c r="B89" s="549" t="str">
        <f>'NEO fusion GRP WI'!D43</f>
        <v>No tex.</v>
      </c>
      <c r="C89" s="550" t="str">
        <f>'NEO fusion GRP WI'!E43</f>
        <v>WI-M</v>
      </c>
      <c r="D89" s="544" t="str">
        <f>IF('NEO fusion GRP WI'!M43=0,"",'NEO fusion GRP WI'!M43)</f>
        <v/>
      </c>
      <c r="E89" s="173" t="str">
        <f>IF('NEO fusion GRP WI'!N43=0,"",'NEO fusion GRP WI'!N43)</f>
        <v/>
      </c>
      <c r="F89" s="173" t="str">
        <f>IF('NEO fusion GRP WI'!O43=0,"",'NEO fusion GRP WI'!O43)</f>
        <v/>
      </c>
      <c r="G89" s="173" t="str">
        <f>IF('NEO fusion GRP WI'!P43=0,"",'NEO fusion GRP WI'!P43)</f>
        <v/>
      </c>
      <c r="H89" s="173" t="str">
        <f>IF('NEO fusion GRP WI'!Q43=0,"",'NEO fusion GRP WI'!Q43)</f>
        <v/>
      </c>
      <c r="I89" s="173" t="str">
        <f>IF('NEO fusion GRP WI'!R43=0,"",'NEO fusion GRP WI'!R43)</f>
        <v/>
      </c>
      <c r="J89" s="173" t="str">
        <f>IF('NEO fusion GRP WI'!S43=0,"",'NEO fusion GRP WI'!S43)</f>
        <v/>
      </c>
      <c r="K89" s="173" t="str">
        <f>IF('NEO fusion GRP WI'!T43=0,"",'NEO fusion GRP WI'!T43)</f>
        <v/>
      </c>
      <c r="L89" s="173" t="str">
        <f>IF('NEO fusion GRP WI'!U43=0,"",'NEO fusion GRP WI'!U43)</f>
        <v/>
      </c>
      <c r="M89" s="173" t="str">
        <f>IF('NEO fusion GRP WI'!V43=0,"",'NEO fusion GRP WI'!V43)</f>
        <v/>
      </c>
      <c r="N89" s="173" t="str">
        <f>IF('NEO fusion GRP WI'!W43=0,"",'NEO fusion GRP WI'!W43)</f>
        <v/>
      </c>
      <c r="O89" s="173" t="str">
        <f>IF('NEO fusion GRP WI'!X43=0,"",'NEO fusion GRP WI'!X43)</f>
        <v/>
      </c>
      <c r="P89" s="173" t="str">
        <f>IF('NEO fusion GRP WI'!Y43=0,"",'NEO fusion GRP WI'!Y43)</f>
        <v/>
      </c>
      <c r="Q89" s="172" t="str">
        <f>IF('NEO fusion GRP WI'!Z43=0,"",'NEO fusion GRP WI'!Z43)</f>
        <v/>
      </c>
      <c r="R89" s="725" t="str">
        <f>IF('NEO fusion GRP WI'!AA43=0,"",'NEO fusion GRP WI'!AA43)</f>
        <v/>
      </c>
      <c r="S89" s="555" t="str">
        <f>IF('NEO fusion GRP WI'!AB43=0,"",'NEO fusion GRP WI'!AB43)</f>
        <v/>
      </c>
      <c r="T89" s="555" t="str">
        <f>IF('NEO fusion GRP WI'!AC43=0,"",'NEO fusion GRP WI'!AC43)</f>
        <v/>
      </c>
      <c r="U89" s="555" t="str">
        <f>IF('NEO fusion GRP WI'!AD43=0,"",'NEO fusion GRP WI'!AD43)</f>
        <v/>
      </c>
      <c r="V89" s="58">
        <f t="shared" si="2"/>
        <v>0</v>
      </c>
      <c r="W89" s="59">
        <f>V89*'NEO fusion GRP WI'!I43</f>
        <v>0</v>
      </c>
      <c r="X89" s="60">
        <f>'NEO fusion GRP WI'!AJ43</f>
        <v>0</v>
      </c>
    </row>
    <row r="90" spans="1:24" ht="23.25" customHeight="1">
      <c r="A90" s="546" t="str">
        <f>'NEO fusion GRP WI'!C44</f>
        <v>NEO-122-T-grp</v>
      </c>
      <c r="B90" s="549"/>
      <c r="C90" s="550" t="str">
        <f>'NEO fusion GRP WI'!E44</f>
        <v>WI-M</v>
      </c>
      <c r="D90" s="544" t="str">
        <f>IF('NEO fusion GRP WI'!M44=0,"",'NEO fusion GRP WI'!M44)</f>
        <v/>
      </c>
      <c r="E90" s="173" t="str">
        <f>IF('NEO fusion GRP WI'!N44=0,"",'NEO fusion GRP WI'!N44)</f>
        <v/>
      </c>
      <c r="F90" s="173" t="str">
        <f>IF('NEO fusion GRP WI'!O44=0,"",'NEO fusion GRP WI'!O44)</f>
        <v/>
      </c>
      <c r="G90" s="173" t="str">
        <f>IF('NEO fusion GRP WI'!P44=0,"",'NEO fusion GRP WI'!P44)</f>
        <v/>
      </c>
      <c r="H90" s="173" t="str">
        <f>IF('NEO fusion GRP WI'!Q44=0,"",'NEO fusion GRP WI'!Q44)</f>
        <v/>
      </c>
      <c r="I90" s="173" t="str">
        <f>IF('NEO fusion GRP WI'!R44=0,"",'NEO fusion GRP WI'!R44)</f>
        <v/>
      </c>
      <c r="J90" s="173" t="str">
        <f>IF('NEO fusion GRP WI'!S44=0,"",'NEO fusion GRP WI'!S44)</f>
        <v/>
      </c>
      <c r="K90" s="173" t="str">
        <f>IF('NEO fusion GRP WI'!T44=0,"",'NEO fusion GRP WI'!T44)</f>
        <v/>
      </c>
      <c r="L90" s="173" t="str">
        <f>IF('NEO fusion GRP WI'!U44=0,"",'NEO fusion GRP WI'!U44)</f>
        <v/>
      </c>
      <c r="M90" s="173" t="str">
        <f>IF('NEO fusion GRP WI'!V44=0,"",'NEO fusion GRP WI'!V44)</f>
        <v/>
      </c>
      <c r="N90" s="173" t="str">
        <f>IF('NEO fusion GRP WI'!W44=0,"",'NEO fusion GRP WI'!W44)</f>
        <v/>
      </c>
      <c r="O90" s="173" t="str">
        <f>IF('NEO fusion GRP WI'!X44=0,"",'NEO fusion GRP WI'!X44)</f>
        <v/>
      </c>
      <c r="P90" s="173" t="str">
        <f>IF('NEO fusion GRP WI'!Y44=0,"",'NEO fusion GRP WI'!Y44)</f>
        <v/>
      </c>
      <c r="Q90" s="172" t="str">
        <f>IF('NEO fusion GRP WI'!Z44=0,"",'NEO fusion GRP WI'!Z44)</f>
        <v/>
      </c>
      <c r="R90" s="725" t="str">
        <f>IF('NEO fusion GRP WI'!AA44=0,"",'NEO fusion GRP WI'!AA44)</f>
        <v/>
      </c>
      <c r="S90" s="555" t="str">
        <f>IF('NEO fusion GRP WI'!AB44=0,"",'NEO fusion GRP WI'!AB44)</f>
        <v/>
      </c>
      <c r="T90" s="555" t="str">
        <f>IF('NEO fusion GRP WI'!AC44=0,"",'NEO fusion GRP WI'!AC44)</f>
        <v/>
      </c>
      <c r="U90" s="555" t="str">
        <f>IF('NEO fusion GRP WI'!AD44=0,"",'NEO fusion GRP WI'!AD44)</f>
        <v/>
      </c>
      <c r="V90" s="58">
        <f t="shared" si="2"/>
        <v>0</v>
      </c>
      <c r="W90" s="59">
        <f>V90*'NEO fusion GRP WI'!I44</f>
        <v>0</v>
      </c>
      <c r="X90" s="60">
        <f>'NEO fusion GRP WI'!AJ44</f>
        <v>0</v>
      </c>
    </row>
    <row r="91" spans="1:24" ht="23.25" customHeight="1">
      <c r="A91" s="546" t="str">
        <f>'NEO fusion GRP WI'!C45</f>
        <v>NEO-122-NT-grp</v>
      </c>
      <c r="B91" s="549" t="str">
        <f>'NEO fusion GRP WI'!D45</f>
        <v>No tex.</v>
      </c>
      <c r="C91" s="550" t="str">
        <f>'NEO fusion GRP WI'!E45</f>
        <v>WI-M</v>
      </c>
      <c r="D91" s="544" t="str">
        <f>IF('NEO fusion GRP WI'!M45=0,"",'NEO fusion GRP WI'!M45)</f>
        <v/>
      </c>
      <c r="E91" s="173" t="str">
        <f>IF('NEO fusion GRP WI'!N45=0,"",'NEO fusion GRP WI'!N45)</f>
        <v/>
      </c>
      <c r="F91" s="173" t="str">
        <f>IF('NEO fusion GRP WI'!O45=0,"",'NEO fusion GRP WI'!O45)</f>
        <v/>
      </c>
      <c r="G91" s="173" t="str">
        <f>IF('NEO fusion GRP WI'!P45=0,"",'NEO fusion GRP WI'!P45)</f>
        <v/>
      </c>
      <c r="H91" s="173" t="str">
        <f>IF('NEO fusion GRP WI'!Q45=0,"",'NEO fusion GRP WI'!Q45)</f>
        <v/>
      </c>
      <c r="I91" s="173" t="str">
        <f>IF('NEO fusion GRP WI'!R45=0,"",'NEO fusion GRP WI'!R45)</f>
        <v/>
      </c>
      <c r="J91" s="173" t="str">
        <f>IF('NEO fusion GRP WI'!S45=0,"",'NEO fusion GRP WI'!S45)</f>
        <v/>
      </c>
      <c r="K91" s="173" t="str">
        <f>IF('NEO fusion GRP WI'!T45=0,"",'NEO fusion GRP WI'!T45)</f>
        <v/>
      </c>
      <c r="L91" s="173" t="str">
        <f>IF('NEO fusion GRP WI'!U45=0,"",'NEO fusion GRP WI'!U45)</f>
        <v/>
      </c>
      <c r="M91" s="173" t="str">
        <f>IF('NEO fusion GRP WI'!V45=0,"",'NEO fusion GRP WI'!V45)</f>
        <v/>
      </c>
      <c r="N91" s="173" t="str">
        <f>IF('NEO fusion GRP WI'!W45=0,"",'NEO fusion GRP WI'!W45)</f>
        <v/>
      </c>
      <c r="O91" s="173" t="str">
        <f>IF('NEO fusion GRP WI'!X45=0,"",'NEO fusion GRP WI'!X45)</f>
        <v/>
      </c>
      <c r="P91" s="173" t="str">
        <f>IF('NEO fusion GRP WI'!Y45=0,"",'NEO fusion GRP WI'!Y45)</f>
        <v/>
      </c>
      <c r="Q91" s="172" t="str">
        <f>IF('NEO fusion GRP WI'!Z45=0,"",'NEO fusion GRP WI'!Z45)</f>
        <v/>
      </c>
      <c r="R91" s="725" t="str">
        <f>IF('NEO fusion GRP WI'!AA45=0,"",'NEO fusion GRP WI'!AA45)</f>
        <v/>
      </c>
      <c r="S91" s="555" t="str">
        <f>IF('NEO fusion GRP WI'!AB45=0,"",'NEO fusion GRP WI'!AB45)</f>
        <v/>
      </c>
      <c r="T91" s="555" t="str">
        <f>IF('NEO fusion GRP WI'!AC45=0,"",'NEO fusion GRP WI'!AC45)</f>
        <v/>
      </c>
      <c r="U91" s="555" t="str">
        <f>IF('NEO fusion GRP WI'!AD45=0,"",'NEO fusion GRP WI'!AD45)</f>
        <v/>
      </c>
      <c r="V91" s="58">
        <f t="shared" si="2"/>
        <v>0</v>
      </c>
      <c r="W91" s="59">
        <f>V91*'NEO fusion GRP WI'!I45</f>
        <v>0</v>
      </c>
      <c r="X91" s="60">
        <f>'NEO fusion GRP WI'!AJ45</f>
        <v>0</v>
      </c>
    </row>
    <row r="92" spans="1:24" ht="23.25" customHeight="1">
      <c r="A92" s="546" t="str">
        <f>'NEO fusion GRP WI'!C46</f>
        <v>NEO-123-T-grp</v>
      </c>
      <c r="B92" s="549"/>
      <c r="C92" s="550" t="str">
        <f>'NEO fusion GRP WI'!E46</f>
        <v>WI-M</v>
      </c>
      <c r="D92" s="544" t="str">
        <f>IF('NEO fusion GRP WI'!M46=0,"",'NEO fusion GRP WI'!M46)</f>
        <v/>
      </c>
      <c r="E92" s="173" t="str">
        <f>IF('NEO fusion GRP WI'!N46=0,"",'NEO fusion GRP WI'!N46)</f>
        <v/>
      </c>
      <c r="F92" s="173" t="str">
        <f>IF('NEO fusion GRP WI'!O46=0,"",'NEO fusion GRP WI'!O46)</f>
        <v/>
      </c>
      <c r="G92" s="173" t="str">
        <f>IF('NEO fusion GRP WI'!P46=0,"",'NEO fusion GRP WI'!P46)</f>
        <v/>
      </c>
      <c r="H92" s="173" t="str">
        <f>IF('NEO fusion GRP WI'!Q46=0,"",'NEO fusion GRP WI'!Q46)</f>
        <v/>
      </c>
      <c r="I92" s="173" t="str">
        <f>IF('NEO fusion GRP WI'!R46=0,"",'NEO fusion GRP WI'!R46)</f>
        <v/>
      </c>
      <c r="J92" s="173" t="str">
        <f>IF('NEO fusion GRP WI'!S46=0,"",'NEO fusion GRP WI'!S46)</f>
        <v/>
      </c>
      <c r="K92" s="173" t="str">
        <f>IF('NEO fusion GRP WI'!T46=0,"",'NEO fusion GRP WI'!T46)</f>
        <v/>
      </c>
      <c r="L92" s="173" t="str">
        <f>IF('NEO fusion GRP WI'!U46=0,"",'NEO fusion GRP WI'!U46)</f>
        <v/>
      </c>
      <c r="M92" s="173" t="str">
        <f>IF('NEO fusion GRP WI'!V46=0,"",'NEO fusion GRP WI'!V46)</f>
        <v/>
      </c>
      <c r="N92" s="173" t="str">
        <f>IF('NEO fusion GRP WI'!W46=0,"",'NEO fusion GRP WI'!W46)</f>
        <v/>
      </c>
      <c r="O92" s="173" t="str">
        <f>IF('NEO fusion GRP WI'!X46=0,"",'NEO fusion GRP WI'!X46)</f>
        <v/>
      </c>
      <c r="P92" s="173" t="str">
        <f>IF('NEO fusion GRP WI'!Y46=0,"",'NEO fusion GRP WI'!Y46)</f>
        <v/>
      </c>
      <c r="Q92" s="172" t="str">
        <f>IF('NEO fusion GRP WI'!Z46=0,"",'NEO fusion GRP WI'!Z46)</f>
        <v/>
      </c>
      <c r="R92" s="725" t="str">
        <f>IF('NEO fusion GRP WI'!AA46=0,"",'NEO fusion GRP WI'!AA46)</f>
        <v/>
      </c>
      <c r="S92" s="555" t="str">
        <f>IF('NEO fusion GRP WI'!AB46=0,"",'NEO fusion GRP WI'!AB46)</f>
        <v/>
      </c>
      <c r="T92" s="555" t="str">
        <f>IF('NEO fusion GRP WI'!AC46=0,"",'NEO fusion GRP WI'!AC46)</f>
        <v/>
      </c>
      <c r="U92" s="555" t="str">
        <f>IF('NEO fusion GRP WI'!AD46=0,"",'NEO fusion GRP WI'!AD46)</f>
        <v/>
      </c>
      <c r="V92" s="58">
        <f t="shared" si="2"/>
        <v>0</v>
      </c>
      <c r="W92" s="59">
        <f>V92*'NEO fusion GRP WI'!I46</f>
        <v>0</v>
      </c>
      <c r="X92" s="60">
        <f>'NEO fusion GRP WI'!AJ46</f>
        <v>0</v>
      </c>
    </row>
    <row r="93" spans="1:24" ht="23.25" customHeight="1">
      <c r="A93" s="546" t="str">
        <f>'NEO fusion GRP WI'!C47</f>
        <v>NEO-123-NT-grp</v>
      </c>
      <c r="B93" s="549" t="str">
        <f>'NEO fusion GRP WI'!D47</f>
        <v>No tex.</v>
      </c>
      <c r="C93" s="550" t="str">
        <f>'NEO fusion GRP WI'!E47</f>
        <v>WI-M</v>
      </c>
      <c r="D93" s="544" t="str">
        <f>IF('NEO fusion GRP WI'!M47=0,"",'NEO fusion GRP WI'!M47)</f>
        <v/>
      </c>
      <c r="E93" s="173" t="str">
        <f>IF('NEO fusion GRP WI'!N47=0,"",'NEO fusion GRP WI'!N47)</f>
        <v/>
      </c>
      <c r="F93" s="173" t="str">
        <f>IF('NEO fusion GRP WI'!O47=0,"",'NEO fusion GRP WI'!O47)</f>
        <v/>
      </c>
      <c r="G93" s="173" t="str">
        <f>IF('NEO fusion GRP WI'!P47=0,"",'NEO fusion GRP WI'!P47)</f>
        <v/>
      </c>
      <c r="H93" s="173" t="str">
        <f>IF('NEO fusion GRP WI'!Q47=0,"",'NEO fusion GRP WI'!Q47)</f>
        <v/>
      </c>
      <c r="I93" s="173" t="str">
        <f>IF('NEO fusion GRP WI'!R47=0,"",'NEO fusion GRP WI'!R47)</f>
        <v/>
      </c>
      <c r="J93" s="173" t="str">
        <f>IF('NEO fusion GRP WI'!S47=0,"",'NEO fusion GRP WI'!S47)</f>
        <v/>
      </c>
      <c r="K93" s="173" t="str">
        <f>IF('NEO fusion GRP WI'!T47=0,"",'NEO fusion GRP WI'!T47)</f>
        <v/>
      </c>
      <c r="L93" s="173" t="str">
        <f>IF('NEO fusion GRP WI'!U47=0,"",'NEO fusion GRP WI'!U47)</f>
        <v/>
      </c>
      <c r="M93" s="173" t="str">
        <f>IF('NEO fusion GRP WI'!V47=0,"",'NEO fusion GRP WI'!V47)</f>
        <v/>
      </c>
      <c r="N93" s="173" t="str">
        <f>IF('NEO fusion GRP WI'!W47=0,"",'NEO fusion GRP WI'!W47)</f>
        <v/>
      </c>
      <c r="O93" s="173" t="str">
        <f>IF('NEO fusion GRP WI'!X47=0,"",'NEO fusion GRP WI'!X47)</f>
        <v/>
      </c>
      <c r="P93" s="173" t="str">
        <f>IF('NEO fusion GRP WI'!Y47=0,"",'NEO fusion GRP WI'!Y47)</f>
        <v/>
      </c>
      <c r="Q93" s="172" t="str">
        <f>IF('NEO fusion GRP WI'!Z47=0,"",'NEO fusion GRP WI'!Z47)</f>
        <v/>
      </c>
      <c r="R93" s="725" t="str">
        <f>IF('NEO fusion GRP WI'!AA47=0,"",'NEO fusion GRP WI'!AA47)</f>
        <v/>
      </c>
      <c r="S93" s="555" t="str">
        <f>IF('NEO fusion GRP WI'!AB47=0,"",'NEO fusion GRP WI'!AB47)</f>
        <v/>
      </c>
      <c r="T93" s="555" t="str">
        <f>IF('NEO fusion GRP WI'!AC47=0,"",'NEO fusion GRP WI'!AC47)</f>
        <v/>
      </c>
      <c r="U93" s="555" t="str">
        <f>IF('NEO fusion GRP WI'!AD47=0,"",'NEO fusion GRP WI'!AD47)</f>
        <v/>
      </c>
      <c r="V93" s="58">
        <f t="shared" si="2"/>
        <v>0</v>
      </c>
      <c r="W93" s="59">
        <f>V93*'NEO fusion GRP WI'!I47</f>
        <v>0</v>
      </c>
      <c r="X93" s="60">
        <f>'NEO fusion GRP WI'!AJ47</f>
        <v>0</v>
      </c>
    </row>
    <row r="94" spans="1:24" ht="23.25" customHeight="1">
      <c r="A94" s="546" t="str">
        <f>'NEO fusion GRP WI'!C48</f>
        <v>NEO-124-T-grp</v>
      </c>
      <c r="B94" s="549"/>
      <c r="C94" s="550" t="str">
        <f>'NEO fusion GRP WI'!E48</f>
        <v>WI-M</v>
      </c>
      <c r="D94" s="544" t="str">
        <f>IF('NEO fusion GRP WI'!M48=0,"",'NEO fusion GRP WI'!M48)</f>
        <v/>
      </c>
      <c r="E94" s="173" t="str">
        <f>IF('NEO fusion GRP WI'!N48=0,"",'NEO fusion GRP WI'!N48)</f>
        <v/>
      </c>
      <c r="F94" s="173" t="str">
        <f>IF('NEO fusion GRP WI'!O48=0,"",'NEO fusion GRP WI'!O48)</f>
        <v/>
      </c>
      <c r="G94" s="173" t="str">
        <f>IF('NEO fusion GRP WI'!P48=0,"",'NEO fusion GRP WI'!P48)</f>
        <v/>
      </c>
      <c r="H94" s="173" t="str">
        <f>IF('NEO fusion GRP WI'!Q48=0,"",'NEO fusion GRP WI'!Q48)</f>
        <v/>
      </c>
      <c r="I94" s="173" t="str">
        <f>IF('NEO fusion GRP WI'!R48=0,"",'NEO fusion GRP WI'!R48)</f>
        <v/>
      </c>
      <c r="J94" s="173" t="str">
        <f>IF('NEO fusion GRP WI'!S48=0,"",'NEO fusion GRP WI'!S48)</f>
        <v/>
      </c>
      <c r="K94" s="173" t="str">
        <f>IF('NEO fusion GRP WI'!T48=0,"",'NEO fusion GRP WI'!T48)</f>
        <v/>
      </c>
      <c r="L94" s="173" t="str">
        <f>IF('NEO fusion GRP WI'!U48=0,"",'NEO fusion GRP WI'!U48)</f>
        <v/>
      </c>
      <c r="M94" s="173" t="str">
        <f>IF('NEO fusion GRP WI'!V48=0,"",'NEO fusion GRP WI'!V48)</f>
        <v/>
      </c>
      <c r="N94" s="173" t="str">
        <f>IF('NEO fusion GRP WI'!W48=0,"",'NEO fusion GRP WI'!W48)</f>
        <v/>
      </c>
      <c r="O94" s="173" t="str">
        <f>IF('NEO fusion GRP WI'!X48=0,"",'NEO fusion GRP WI'!X48)</f>
        <v/>
      </c>
      <c r="P94" s="173" t="str">
        <f>IF('NEO fusion GRP WI'!Y48=0,"",'NEO fusion GRP WI'!Y48)</f>
        <v/>
      </c>
      <c r="Q94" s="172" t="str">
        <f>IF('NEO fusion GRP WI'!Z48=0,"",'NEO fusion GRP WI'!Z48)</f>
        <v/>
      </c>
      <c r="R94" s="725" t="str">
        <f>IF('NEO fusion GRP WI'!AA48=0,"",'NEO fusion GRP WI'!AA48)</f>
        <v/>
      </c>
      <c r="S94" s="555" t="str">
        <f>IF('NEO fusion GRP WI'!AB48=0,"",'NEO fusion GRP WI'!AB48)</f>
        <v/>
      </c>
      <c r="T94" s="555" t="str">
        <f>IF('NEO fusion GRP WI'!AC48=0,"",'NEO fusion GRP WI'!AC48)</f>
        <v/>
      </c>
      <c r="U94" s="555" t="str">
        <f>IF('NEO fusion GRP WI'!AD48=0,"",'NEO fusion GRP WI'!AD48)</f>
        <v/>
      </c>
      <c r="V94" s="58">
        <f t="shared" si="2"/>
        <v>0</v>
      </c>
      <c r="W94" s="59">
        <f>V94*'NEO fusion GRP WI'!I48</f>
        <v>0</v>
      </c>
      <c r="X94" s="60">
        <f>'NEO fusion GRP WI'!AJ48</f>
        <v>0</v>
      </c>
    </row>
    <row r="95" spans="1:24" ht="23.25" customHeight="1">
      <c r="A95" s="546" t="str">
        <f>'NEO fusion GRP WI'!C49</f>
        <v>NEO-124-NT-grp</v>
      </c>
      <c r="B95" s="549" t="str">
        <f>'NEO fusion GRP WI'!D49</f>
        <v>No tex.</v>
      </c>
      <c r="C95" s="550" t="str">
        <f>'NEO fusion GRP WI'!E49</f>
        <v>WI-M</v>
      </c>
      <c r="D95" s="544" t="str">
        <f>IF('NEO fusion GRP WI'!M49=0,"",'NEO fusion GRP WI'!M49)</f>
        <v/>
      </c>
      <c r="E95" s="173" t="str">
        <f>IF('NEO fusion GRP WI'!N49=0,"",'NEO fusion GRP WI'!N49)</f>
        <v/>
      </c>
      <c r="F95" s="173" t="str">
        <f>IF('NEO fusion GRP WI'!O49=0,"",'NEO fusion GRP WI'!O49)</f>
        <v/>
      </c>
      <c r="G95" s="173" t="str">
        <f>IF('NEO fusion GRP WI'!P49=0,"",'NEO fusion GRP WI'!P49)</f>
        <v/>
      </c>
      <c r="H95" s="173" t="str">
        <f>IF('NEO fusion GRP WI'!Q49=0,"",'NEO fusion GRP WI'!Q49)</f>
        <v/>
      </c>
      <c r="I95" s="173" t="str">
        <f>IF('NEO fusion GRP WI'!R49=0,"",'NEO fusion GRP WI'!R49)</f>
        <v/>
      </c>
      <c r="J95" s="173" t="str">
        <f>IF('NEO fusion GRP WI'!S49=0,"",'NEO fusion GRP WI'!S49)</f>
        <v/>
      </c>
      <c r="K95" s="173" t="str">
        <f>IF('NEO fusion GRP WI'!T49=0,"",'NEO fusion GRP WI'!T49)</f>
        <v/>
      </c>
      <c r="L95" s="173" t="str">
        <f>IF('NEO fusion GRP WI'!U49=0,"",'NEO fusion GRP WI'!U49)</f>
        <v/>
      </c>
      <c r="M95" s="173" t="str">
        <f>IF('NEO fusion GRP WI'!V49=0,"",'NEO fusion GRP WI'!V49)</f>
        <v/>
      </c>
      <c r="N95" s="173" t="str">
        <f>IF('NEO fusion GRP WI'!W49=0,"",'NEO fusion GRP WI'!W49)</f>
        <v/>
      </c>
      <c r="O95" s="173" t="str">
        <f>IF('NEO fusion GRP WI'!X49=0,"",'NEO fusion GRP WI'!X49)</f>
        <v/>
      </c>
      <c r="P95" s="173" t="str">
        <f>IF('NEO fusion GRP WI'!Y49=0,"",'NEO fusion GRP WI'!Y49)</f>
        <v/>
      </c>
      <c r="Q95" s="172" t="str">
        <f>IF('NEO fusion GRP WI'!Z49=0,"",'NEO fusion GRP WI'!Z49)</f>
        <v/>
      </c>
      <c r="R95" s="725" t="str">
        <f>IF('NEO fusion GRP WI'!AA49=0,"",'NEO fusion GRP WI'!AA49)</f>
        <v/>
      </c>
      <c r="S95" s="555" t="str">
        <f>IF('NEO fusion GRP WI'!AB49=0,"",'NEO fusion GRP WI'!AB49)</f>
        <v/>
      </c>
      <c r="T95" s="555" t="str">
        <f>IF('NEO fusion GRP WI'!AC49=0,"",'NEO fusion GRP WI'!AC49)</f>
        <v/>
      </c>
      <c r="U95" s="555" t="str">
        <f>IF('NEO fusion GRP WI'!AD49=0,"",'NEO fusion GRP WI'!AD49)</f>
        <v/>
      </c>
      <c r="V95" s="58">
        <f t="shared" si="2"/>
        <v>0</v>
      </c>
      <c r="W95" s="59">
        <f>V95*'NEO fusion GRP WI'!I49</f>
        <v>0</v>
      </c>
      <c r="X95" s="60">
        <f>'NEO fusion GRP WI'!AJ49</f>
        <v>0</v>
      </c>
    </row>
    <row r="96" spans="1:24" ht="23.25" customHeight="1">
      <c r="A96" s="546" t="str">
        <f>'NEO fusion GRP WI'!C50</f>
        <v>NEO-125-T-grp</v>
      </c>
      <c r="B96" s="549"/>
      <c r="C96" s="550" t="str">
        <f>'NEO fusion GRP WI'!E50</f>
        <v>WI-L</v>
      </c>
      <c r="D96" s="544" t="str">
        <f>IF('NEO fusion GRP WI'!M50=0,"",'NEO fusion GRP WI'!M50)</f>
        <v/>
      </c>
      <c r="E96" s="173" t="str">
        <f>IF('NEO fusion GRP WI'!N50=0,"",'NEO fusion GRP WI'!N50)</f>
        <v/>
      </c>
      <c r="F96" s="173" t="str">
        <f>IF('NEO fusion GRP WI'!O50=0,"",'NEO fusion GRP WI'!O50)</f>
        <v/>
      </c>
      <c r="G96" s="173" t="str">
        <f>IF('NEO fusion GRP WI'!P50=0,"",'NEO fusion GRP WI'!P50)</f>
        <v/>
      </c>
      <c r="H96" s="173" t="str">
        <f>IF('NEO fusion GRP WI'!Q50=0,"",'NEO fusion GRP WI'!Q50)</f>
        <v/>
      </c>
      <c r="I96" s="173" t="str">
        <f>IF('NEO fusion GRP WI'!R50=0,"",'NEO fusion GRP WI'!R50)</f>
        <v/>
      </c>
      <c r="J96" s="173" t="str">
        <f>IF('NEO fusion GRP WI'!S50=0,"",'NEO fusion GRP WI'!S50)</f>
        <v/>
      </c>
      <c r="K96" s="173" t="str">
        <f>IF('NEO fusion GRP WI'!T50=0,"",'NEO fusion GRP WI'!T50)</f>
        <v/>
      </c>
      <c r="L96" s="173" t="str">
        <f>IF('NEO fusion GRP WI'!U50=0,"",'NEO fusion GRP WI'!U50)</f>
        <v/>
      </c>
      <c r="M96" s="173" t="str">
        <f>IF('NEO fusion GRP WI'!V50=0,"",'NEO fusion GRP WI'!V50)</f>
        <v/>
      </c>
      <c r="N96" s="173" t="str">
        <f>IF('NEO fusion GRP WI'!W50=0,"",'NEO fusion GRP WI'!W50)</f>
        <v/>
      </c>
      <c r="O96" s="173" t="str">
        <f>IF('NEO fusion GRP WI'!X50=0,"",'NEO fusion GRP WI'!X50)</f>
        <v/>
      </c>
      <c r="P96" s="173" t="str">
        <f>IF('NEO fusion GRP WI'!Y50=0,"",'NEO fusion GRP WI'!Y50)</f>
        <v/>
      </c>
      <c r="Q96" s="172" t="str">
        <f>IF('NEO fusion GRP WI'!Z50=0,"",'NEO fusion GRP WI'!Z50)</f>
        <v/>
      </c>
      <c r="R96" s="725" t="str">
        <f>IF('NEO fusion GRP WI'!AA50=0,"",'NEO fusion GRP WI'!AA50)</f>
        <v/>
      </c>
      <c r="S96" s="555" t="str">
        <f>IF('NEO fusion GRP WI'!AB50=0,"",'NEO fusion GRP WI'!AB50)</f>
        <v/>
      </c>
      <c r="T96" s="555" t="str">
        <f>IF('NEO fusion GRP WI'!AC50=0,"",'NEO fusion GRP WI'!AC50)</f>
        <v/>
      </c>
      <c r="U96" s="555" t="str">
        <f>IF('NEO fusion GRP WI'!AD50=0,"",'NEO fusion GRP WI'!AD50)</f>
        <v/>
      </c>
      <c r="V96" s="58">
        <f t="shared" si="2"/>
        <v>0</v>
      </c>
      <c r="W96" s="59">
        <f>V96*'NEO fusion GRP WI'!I50</f>
        <v>0</v>
      </c>
      <c r="X96" s="60">
        <f>'NEO fusion GRP WI'!AJ50</f>
        <v>0</v>
      </c>
    </row>
    <row r="97" spans="1:24" ht="23.25" customHeight="1">
      <c r="A97" s="546" t="str">
        <f>'NEO fusion GRP WI'!C51</f>
        <v>NEO-125-NT-grp</v>
      </c>
      <c r="B97" s="549" t="str">
        <f>'NEO fusion GRP WI'!D51</f>
        <v>No tex.</v>
      </c>
      <c r="C97" s="550" t="str">
        <f>'NEO fusion GRP WI'!E51</f>
        <v>WI-L</v>
      </c>
      <c r="D97" s="544" t="str">
        <f>IF('NEO fusion GRP WI'!M51=0,"",'NEO fusion GRP WI'!M51)</f>
        <v/>
      </c>
      <c r="E97" s="173" t="str">
        <f>IF('NEO fusion GRP WI'!N51=0,"",'NEO fusion GRP WI'!N51)</f>
        <v/>
      </c>
      <c r="F97" s="173" t="str">
        <f>IF('NEO fusion GRP WI'!O51=0,"",'NEO fusion GRP WI'!O51)</f>
        <v/>
      </c>
      <c r="G97" s="173" t="str">
        <f>IF('NEO fusion GRP WI'!P51=0,"",'NEO fusion GRP WI'!P51)</f>
        <v/>
      </c>
      <c r="H97" s="173" t="str">
        <f>IF('NEO fusion GRP WI'!Q51=0,"",'NEO fusion GRP WI'!Q51)</f>
        <v/>
      </c>
      <c r="I97" s="173" t="str">
        <f>IF('NEO fusion GRP WI'!R51=0,"",'NEO fusion GRP WI'!R51)</f>
        <v/>
      </c>
      <c r="J97" s="173" t="str">
        <f>IF('NEO fusion GRP WI'!S51=0,"",'NEO fusion GRP WI'!S51)</f>
        <v/>
      </c>
      <c r="K97" s="173" t="str">
        <f>IF('NEO fusion GRP WI'!T51=0,"",'NEO fusion GRP WI'!T51)</f>
        <v/>
      </c>
      <c r="L97" s="173" t="str">
        <f>IF('NEO fusion GRP WI'!U51=0,"",'NEO fusion GRP WI'!U51)</f>
        <v/>
      </c>
      <c r="M97" s="173" t="str">
        <f>IF('NEO fusion GRP WI'!V51=0,"",'NEO fusion GRP WI'!V51)</f>
        <v/>
      </c>
      <c r="N97" s="173" t="str">
        <f>IF('NEO fusion GRP WI'!W51=0,"",'NEO fusion GRP WI'!W51)</f>
        <v/>
      </c>
      <c r="O97" s="173" t="str">
        <f>IF('NEO fusion GRP WI'!X51=0,"",'NEO fusion GRP WI'!X51)</f>
        <v/>
      </c>
      <c r="P97" s="173" t="str">
        <f>IF('NEO fusion GRP WI'!Y51=0,"",'NEO fusion GRP WI'!Y51)</f>
        <v/>
      </c>
      <c r="Q97" s="172" t="str">
        <f>IF('NEO fusion GRP WI'!Z51=0,"",'NEO fusion GRP WI'!Z51)</f>
        <v/>
      </c>
      <c r="R97" s="725" t="str">
        <f>IF('NEO fusion GRP WI'!AA51=0,"",'NEO fusion GRP WI'!AA51)</f>
        <v/>
      </c>
      <c r="S97" s="555" t="str">
        <f>IF('NEO fusion GRP WI'!AB51=0,"",'NEO fusion GRP WI'!AB51)</f>
        <v/>
      </c>
      <c r="T97" s="555" t="str">
        <f>IF('NEO fusion GRP WI'!AC51=0,"",'NEO fusion GRP WI'!AC51)</f>
        <v/>
      </c>
      <c r="U97" s="555" t="str">
        <f>IF('NEO fusion GRP WI'!AD51=0,"",'NEO fusion GRP WI'!AD51)</f>
        <v/>
      </c>
      <c r="V97" s="58">
        <f t="shared" si="2"/>
        <v>0</v>
      </c>
      <c r="W97" s="59">
        <f>V97*'NEO fusion GRP WI'!I51</f>
        <v>0</v>
      </c>
      <c r="X97" s="60">
        <f>'NEO fusion GRP WI'!AJ51</f>
        <v>0</v>
      </c>
    </row>
    <row r="98" spans="1:24" ht="23.25" customHeight="1">
      <c r="A98" s="546" t="str">
        <f>'NEO fusion GRP WI'!C52</f>
        <v>NEO-126-T-grp</v>
      </c>
      <c r="B98" s="549"/>
      <c r="C98" s="550" t="str">
        <f>'NEO fusion GRP WI'!E52</f>
        <v>WI-M</v>
      </c>
      <c r="D98" s="544" t="str">
        <f>IF('NEO fusion GRP WI'!M52=0,"",'NEO fusion GRP WI'!M52)</f>
        <v/>
      </c>
      <c r="E98" s="173" t="str">
        <f>IF('NEO fusion GRP WI'!N52=0,"",'NEO fusion GRP WI'!N52)</f>
        <v/>
      </c>
      <c r="F98" s="173" t="str">
        <f>IF('NEO fusion GRP WI'!O52=0,"",'NEO fusion GRP WI'!O52)</f>
        <v/>
      </c>
      <c r="G98" s="173" t="str">
        <f>IF('NEO fusion GRP WI'!P52=0,"",'NEO fusion GRP WI'!P52)</f>
        <v/>
      </c>
      <c r="H98" s="173" t="str">
        <f>IF('NEO fusion GRP WI'!Q52=0,"",'NEO fusion GRP WI'!Q52)</f>
        <v/>
      </c>
      <c r="I98" s="173" t="str">
        <f>IF('NEO fusion GRP WI'!R52=0,"",'NEO fusion GRP WI'!R52)</f>
        <v/>
      </c>
      <c r="J98" s="173" t="str">
        <f>IF('NEO fusion GRP WI'!S52=0,"",'NEO fusion GRP WI'!S52)</f>
        <v/>
      </c>
      <c r="K98" s="173" t="str">
        <f>IF('NEO fusion GRP WI'!T52=0,"",'NEO fusion GRP WI'!T52)</f>
        <v/>
      </c>
      <c r="L98" s="173" t="str">
        <f>IF('NEO fusion GRP WI'!U52=0,"",'NEO fusion GRP WI'!U52)</f>
        <v/>
      </c>
      <c r="M98" s="173" t="str">
        <f>IF('NEO fusion GRP WI'!V52=0,"",'NEO fusion GRP WI'!V52)</f>
        <v/>
      </c>
      <c r="N98" s="173" t="str">
        <f>IF('NEO fusion GRP WI'!W52=0,"",'NEO fusion GRP WI'!W52)</f>
        <v/>
      </c>
      <c r="O98" s="173" t="str">
        <f>IF('NEO fusion GRP WI'!X52=0,"",'NEO fusion GRP WI'!X52)</f>
        <v/>
      </c>
      <c r="P98" s="173" t="str">
        <f>IF('NEO fusion GRP WI'!Y52=0,"",'NEO fusion GRP WI'!Y52)</f>
        <v/>
      </c>
      <c r="Q98" s="172" t="str">
        <f>IF('NEO fusion GRP WI'!Z52=0,"",'NEO fusion GRP WI'!Z52)</f>
        <v/>
      </c>
      <c r="R98" s="725" t="str">
        <f>IF('NEO fusion GRP WI'!AA52=0,"",'NEO fusion GRP WI'!AA52)</f>
        <v/>
      </c>
      <c r="S98" s="555" t="str">
        <f>IF('NEO fusion GRP WI'!AB52=0,"",'NEO fusion GRP WI'!AB52)</f>
        <v/>
      </c>
      <c r="T98" s="555" t="str">
        <f>IF('NEO fusion GRP WI'!AC52=0,"",'NEO fusion GRP WI'!AC52)</f>
        <v/>
      </c>
      <c r="U98" s="555" t="str">
        <f>IF('NEO fusion GRP WI'!AD52=0,"",'NEO fusion GRP WI'!AD52)</f>
        <v/>
      </c>
      <c r="V98" s="58">
        <f t="shared" si="2"/>
        <v>0</v>
      </c>
      <c r="W98" s="59">
        <f>V98*'NEO fusion GRP WI'!I52</f>
        <v>0</v>
      </c>
      <c r="X98" s="60">
        <f>'NEO fusion GRP WI'!AJ52</f>
        <v>0</v>
      </c>
    </row>
    <row r="99" spans="1:24" ht="23.25" customHeight="1">
      <c r="A99" s="546" t="str">
        <f>'NEO fusion GRP WI'!C53</f>
        <v>NEO-126-NT-grp</v>
      </c>
      <c r="B99" s="549" t="str">
        <f>'NEO fusion GRP WI'!D53</f>
        <v>No tex.</v>
      </c>
      <c r="C99" s="550" t="str">
        <f>'NEO fusion GRP WI'!E53</f>
        <v>WI-M</v>
      </c>
      <c r="D99" s="544" t="str">
        <f>IF('NEO fusion GRP WI'!M53=0,"",'NEO fusion GRP WI'!M53)</f>
        <v/>
      </c>
      <c r="E99" s="173" t="str">
        <f>IF('NEO fusion GRP WI'!N53=0,"",'NEO fusion GRP WI'!N53)</f>
        <v/>
      </c>
      <c r="F99" s="173" t="str">
        <f>IF('NEO fusion GRP WI'!O53=0,"",'NEO fusion GRP WI'!O53)</f>
        <v/>
      </c>
      <c r="G99" s="173" t="str">
        <f>IF('NEO fusion GRP WI'!P53=0,"",'NEO fusion GRP WI'!P53)</f>
        <v/>
      </c>
      <c r="H99" s="173" t="str">
        <f>IF('NEO fusion GRP WI'!Q53=0,"",'NEO fusion GRP WI'!Q53)</f>
        <v/>
      </c>
      <c r="I99" s="173" t="str">
        <f>IF('NEO fusion GRP WI'!R53=0,"",'NEO fusion GRP WI'!R53)</f>
        <v/>
      </c>
      <c r="J99" s="173" t="str">
        <f>IF('NEO fusion GRP WI'!S53=0,"",'NEO fusion GRP WI'!S53)</f>
        <v/>
      </c>
      <c r="K99" s="173" t="str">
        <f>IF('NEO fusion GRP WI'!T53=0,"",'NEO fusion GRP WI'!T53)</f>
        <v/>
      </c>
      <c r="L99" s="173" t="str">
        <f>IF('NEO fusion GRP WI'!U53=0,"",'NEO fusion GRP WI'!U53)</f>
        <v/>
      </c>
      <c r="M99" s="173" t="str">
        <f>IF('NEO fusion GRP WI'!V53=0,"",'NEO fusion GRP WI'!V53)</f>
        <v/>
      </c>
      <c r="N99" s="173" t="str">
        <f>IF('NEO fusion GRP WI'!W53=0,"",'NEO fusion GRP WI'!W53)</f>
        <v/>
      </c>
      <c r="O99" s="173" t="str">
        <f>IF('NEO fusion GRP WI'!X53=0,"",'NEO fusion GRP WI'!X53)</f>
        <v/>
      </c>
      <c r="P99" s="173" t="str">
        <f>IF('NEO fusion GRP WI'!Y53=0,"",'NEO fusion GRP WI'!Y53)</f>
        <v/>
      </c>
      <c r="Q99" s="172" t="str">
        <f>IF('NEO fusion GRP WI'!Z53=0,"",'NEO fusion GRP WI'!Z53)</f>
        <v/>
      </c>
      <c r="R99" s="725" t="str">
        <f>IF('NEO fusion GRP WI'!AA53=0,"",'NEO fusion GRP WI'!AA53)</f>
        <v/>
      </c>
      <c r="S99" s="555" t="str">
        <f>IF('NEO fusion GRP WI'!AB53=0,"",'NEO fusion GRP WI'!AB53)</f>
        <v/>
      </c>
      <c r="T99" s="555" t="str">
        <f>IF('NEO fusion GRP WI'!AC53=0,"",'NEO fusion GRP WI'!AC53)</f>
        <v/>
      </c>
      <c r="U99" s="555" t="str">
        <f>IF('NEO fusion GRP WI'!AD53=0,"",'NEO fusion GRP WI'!AD53)</f>
        <v/>
      </c>
      <c r="V99" s="58">
        <f t="shared" si="2"/>
        <v>0</v>
      </c>
      <c r="W99" s="59">
        <f>V99*'NEO fusion GRP WI'!I53</f>
        <v>0</v>
      </c>
      <c r="X99" s="60">
        <f>'NEO fusion GRP WI'!AJ53</f>
        <v>0</v>
      </c>
    </row>
    <row r="100" spans="1:24" ht="23.25" customHeight="1">
      <c r="A100" s="546" t="str">
        <f>'NEO fusion GRP WI'!C54</f>
        <v>NEO-132-T-grp</v>
      </c>
      <c r="B100" s="549"/>
      <c r="C100" s="550" t="str">
        <f>'NEO fusion GRP WI'!E54</f>
        <v>WI-L</v>
      </c>
      <c r="D100" s="544" t="str">
        <f>IF('NEO fusion GRP WI'!M54=0,"",'NEO fusion GRP WI'!M54)</f>
        <v/>
      </c>
      <c r="E100" s="173" t="str">
        <f>IF('NEO fusion GRP WI'!N54=0,"",'NEO fusion GRP WI'!N54)</f>
        <v/>
      </c>
      <c r="F100" s="173" t="str">
        <f>IF('NEO fusion GRP WI'!O54=0,"",'NEO fusion GRP WI'!O54)</f>
        <v/>
      </c>
      <c r="G100" s="173" t="str">
        <f>IF('NEO fusion GRP WI'!P54=0,"",'NEO fusion GRP WI'!P54)</f>
        <v/>
      </c>
      <c r="H100" s="173" t="str">
        <f>IF('NEO fusion GRP WI'!Q54=0,"",'NEO fusion GRP WI'!Q54)</f>
        <v/>
      </c>
      <c r="I100" s="173" t="str">
        <f>IF('NEO fusion GRP WI'!R54=0,"",'NEO fusion GRP WI'!R54)</f>
        <v/>
      </c>
      <c r="J100" s="173" t="str">
        <f>IF('NEO fusion GRP WI'!S54=0,"",'NEO fusion GRP WI'!S54)</f>
        <v/>
      </c>
      <c r="K100" s="173" t="str">
        <f>IF('NEO fusion GRP WI'!T54=0,"",'NEO fusion GRP WI'!T54)</f>
        <v/>
      </c>
      <c r="L100" s="173" t="str">
        <f>IF('NEO fusion GRP WI'!U54=0,"",'NEO fusion GRP WI'!U54)</f>
        <v/>
      </c>
      <c r="M100" s="173" t="str">
        <f>IF('NEO fusion GRP WI'!V54=0,"",'NEO fusion GRP WI'!V54)</f>
        <v/>
      </c>
      <c r="N100" s="173" t="str">
        <f>IF('NEO fusion GRP WI'!W54=0,"",'NEO fusion GRP WI'!W54)</f>
        <v/>
      </c>
      <c r="O100" s="173" t="str">
        <f>IF('NEO fusion GRP WI'!X54=0,"",'NEO fusion GRP WI'!X54)</f>
        <v/>
      </c>
      <c r="P100" s="173" t="str">
        <f>IF('NEO fusion GRP WI'!Y54=0,"",'NEO fusion GRP WI'!Y54)</f>
        <v/>
      </c>
      <c r="Q100" s="172" t="str">
        <f>IF('NEO fusion GRP WI'!Z54=0,"",'NEO fusion GRP WI'!Z54)</f>
        <v/>
      </c>
      <c r="R100" s="725" t="str">
        <f>IF('NEO fusion GRP WI'!AA54=0,"",'NEO fusion GRP WI'!AA54)</f>
        <v/>
      </c>
      <c r="S100" s="555" t="str">
        <f>IF('NEO fusion GRP WI'!AB54=0,"",'NEO fusion GRP WI'!AB54)</f>
        <v/>
      </c>
      <c r="T100" s="555" t="str">
        <f>IF('NEO fusion GRP WI'!AC54=0,"",'NEO fusion GRP WI'!AC54)</f>
        <v/>
      </c>
      <c r="U100" s="555" t="str">
        <f>IF('NEO fusion GRP WI'!AD54=0,"",'NEO fusion GRP WI'!AD54)</f>
        <v/>
      </c>
      <c r="V100" s="58">
        <f t="shared" si="2"/>
        <v>0</v>
      </c>
      <c r="W100" s="59">
        <f>V100*'NEO fusion GRP WI'!I54</f>
        <v>0</v>
      </c>
      <c r="X100" s="60">
        <f>'NEO fusion GRP WI'!AJ54</f>
        <v>0</v>
      </c>
    </row>
    <row r="101" spans="1:24" ht="23.25" customHeight="1">
      <c r="A101" s="546" t="str">
        <f>'NEO fusion GRP WI'!C55</f>
        <v>NEO-132-NT-grp</v>
      </c>
      <c r="B101" s="549" t="str">
        <f>'NEO fusion GRP WI'!D55</f>
        <v>No tex.</v>
      </c>
      <c r="C101" s="550" t="str">
        <f>'NEO fusion GRP WI'!E55</f>
        <v>WI-L</v>
      </c>
      <c r="D101" s="544" t="str">
        <f>IF('NEO fusion GRP WI'!M55=0,"",'NEO fusion GRP WI'!M55)</f>
        <v/>
      </c>
      <c r="E101" s="173" t="str">
        <f>IF('NEO fusion GRP WI'!N55=0,"",'NEO fusion GRP WI'!N55)</f>
        <v/>
      </c>
      <c r="F101" s="173" t="str">
        <f>IF('NEO fusion GRP WI'!O55=0,"",'NEO fusion GRP WI'!O55)</f>
        <v/>
      </c>
      <c r="G101" s="173" t="str">
        <f>IF('NEO fusion GRP WI'!P55=0,"",'NEO fusion GRP WI'!P55)</f>
        <v/>
      </c>
      <c r="H101" s="173" t="str">
        <f>IF('NEO fusion GRP WI'!Q55=0,"",'NEO fusion GRP WI'!Q55)</f>
        <v/>
      </c>
      <c r="I101" s="173" t="str">
        <f>IF('NEO fusion GRP WI'!R55=0,"",'NEO fusion GRP WI'!R55)</f>
        <v/>
      </c>
      <c r="J101" s="173" t="str">
        <f>IF('NEO fusion GRP WI'!S55=0,"",'NEO fusion GRP WI'!S55)</f>
        <v/>
      </c>
      <c r="K101" s="173" t="str">
        <f>IF('NEO fusion GRP WI'!T55=0,"",'NEO fusion GRP WI'!T55)</f>
        <v/>
      </c>
      <c r="L101" s="173" t="str">
        <f>IF('NEO fusion GRP WI'!U55=0,"",'NEO fusion GRP WI'!U55)</f>
        <v/>
      </c>
      <c r="M101" s="173" t="str">
        <f>IF('NEO fusion GRP WI'!V55=0,"",'NEO fusion GRP WI'!V55)</f>
        <v/>
      </c>
      <c r="N101" s="173" t="str">
        <f>IF('NEO fusion GRP WI'!W55=0,"",'NEO fusion GRP WI'!W55)</f>
        <v/>
      </c>
      <c r="O101" s="173" t="str">
        <f>IF('NEO fusion GRP WI'!X55=0,"",'NEO fusion GRP WI'!X55)</f>
        <v/>
      </c>
      <c r="P101" s="173" t="str">
        <f>IF('NEO fusion GRP WI'!Y55=0,"",'NEO fusion GRP WI'!Y55)</f>
        <v/>
      </c>
      <c r="Q101" s="172" t="str">
        <f>IF('NEO fusion GRP WI'!Z55=0,"",'NEO fusion GRP WI'!Z55)</f>
        <v/>
      </c>
      <c r="R101" s="725" t="str">
        <f>IF('NEO fusion GRP WI'!AA55=0,"",'NEO fusion GRP WI'!AA55)</f>
        <v/>
      </c>
      <c r="S101" s="555" t="str">
        <f>IF('NEO fusion GRP WI'!AB55=0,"",'NEO fusion GRP WI'!AB55)</f>
        <v/>
      </c>
      <c r="T101" s="555" t="str">
        <f>IF('NEO fusion GRP WI'!AC55=0,"",'NEO fusion GRP WI'!AC55)</f>
        <v/>
      </c>
      <c r="U101" s="555" t="str">
        <f>IF('NEO fusion GRP WI'!AD55=0,"",'NEO fusion GRP WI'!AD55)</f>
        <v/>
      </c>
      <c r="V101" s="58">
        <f t="shared" si="2"/>
        <v>0</v>
      </c>
      <c r="W101" s="59">
        <f>V101*'NEO fusion GRP WI'!I55</f>
        <v>0</v>
      </c>
      <c r="X101" s="60">
        <f>'NEO fusion GRP WI'!AJ55</f>
        <v>0</v>
      </c>
    </row>
    <row r="102" spans="1:24" ht="23" customHeight="1">
      <c r="A102" s="546" t="str">
        <f>'NEO fusion GRP WI'!C56</f>
        <v>NEO-133-T-grp</v>
      </c>
      <c r="B102" s="549"/>
      <c r="C102" s="550" t="str">
        <f>'NEO fusion GRP WI'!E56</f>
        <v>WI-L</v>
      </c>
      <c r="D102" s="544" t="str">
        <f>IF('NEO fusion GRP WI'!M56=0,"",'NEO fusion GRP WI'!M56)</f>
        <v/>
      </c>
      <c r="E102" s="173" t="str">
        <f>IF('NEO fusion GRP WI'!N56=0,"",'NEO fusion GRP WI'!N56)</f>
        <v/>
      </c>
      <c r="F102" s="173" t="str">
        <f>IF('NEO fusion GRP WI'!O56=0,"",'NEO fusion GRP WI'!O56)</f>
        <v/>
      </c>
      <c r="G102" s="173" t="str">
        <f>IF('NEO fusion GRP WI'!P56=0,"",'NEO fusion GRP WI'!P56)</f>
        <v/>
      </c>
      <c r="H102" s="173" t="str">
        <f>IF('NEO fusion GRP WI'!Q56=0,"",'NEO fusion GRP WI'!Q56)</f>
        <v/>
      </c>
      <c r="I102" s="173" t="str">
        <f>IF('NEO fusion GRP WI'!R56=0,"",'NEO fusion GRP WI'!R56)</f>
        <v/>
      </c>
      <c r="J102" s="173" t="str">
        <f>IF('NEO fusion GRP WI'!S56=0,"",'NEO fusion GRP WI'!S56)</f>
        <v/>
      </c>
      <c r="K102" s="173" t="str">
        <f>IF('NEO fusion GRP WI'!T56=0,"",'NEO fusion GRP WI'!T56)</f>
        <v/>
      </c>
      <c r="L102" s="173" t="str">
        <f>IF('NEO fusion GRP WI'!U56=0,"",'NEO fusion GRP WI'!U56)</f>
        <v/>
      </c>
      <c r="M102" s="173" t="str">
        <f>IF('NEO fusion GRP WI'!V56=0,"",'NEO fusion GRP WI'!V56)</f>
        <v/>
      </c>
      <c r="N102" s="173" t="str">
        <f>IF('NEO fusion GRP WI'!W56=0,"",'NEO fusion GRP WI'!W56)</f>
        <v/>
      </c>
      <c r="O102" s="173" t="str">
        <f>IF('NEO fusion GRP WI'!X56=0,"",'NEO fusion GRP WI'!X56)</f>
        <v/>
      </c>
      <c r="P102" s="173" t="str">
        <f>IF('NEO fusion GRP WI'!Y56=0,"",'NEO fusion GRP WI'!Y56)</f>
        <v/>
      </c>
      <c r="Q102" s="172" t="str">
        <f>IF('NEO fusion GRP WI'!Z56=0,"",'NEO fusion GRP WI'!Z56)</f>
        <v/>
      </c>
      <c r="R102" s="725" t="str">
        <f>IF('NEO fusion GRP WI'!AA56=0,"",'NEO fusion GRP WI'!AA56)</f>
        <v/>
      </c>
      <c r="S102" s="555" t="str">
        <f>IF('NEO fusion GRP WI'!AB56=0,"",'NEO fusion GRP WI'!AB56)</f>
        <v/>
      </c>
      <c r="T102" s="555" t="str">
        <f>IF('NEO fusion GRP WI'!AC56=0,"",'NEO fusion GRP WI'!AC56)</f>
        <v/>
      </c>
      <c r="U102" s="555" t="str">
        <f>IF('NEO fusion GRP WI'!AD56=0,"",'NEO fusion GRP WI'!AD56)</f>
        <v/>
      </c>
      <c r="V102" s="58">
        <f t="shared" ref="V102:V115" si="3">SUM(D102:U102)</f>
        <v>0</v>
      </c>
      <c r="W102" s="59">
        <f>V102*'NEO fusion GRP WI'!I56</f>
        <v>0</v>
      </c>
      <c r="X102" s="60">
        <f>'NEO fusion GRP WI'!AJ56</f>
        <v>0</v>
      </c>
    </row>
    <row r="103" spans="1:24" ht="23.25" customHeight="1">
      <c r="A103" s="546" t="str">
        <f>'NEO fusion GRP WI'!C57</f>
        <v>NEO-133-NT-grp</v>
      </c>
      <c r="B103" s="549" t="str">
        <f>'NEO fusion GRP WI'!D57</f>
        <v>No tex.</v>
      </c>
      <c r="C103" s="550" t="str">
        <f>'NEO fusion GRP WI'!E57</f>
        <v>WI-L</v>
      </c>
      <c r="D103" s="544" t="str">
        <f>IF('NEO fusion GRP WI'!M57=0,"",'NEO fusion GRP WI'!M57)</f>
        <v/>
      </c>
      <c r="E103" s="173" t="str">
        <f>IF('NEO fusion GRP WI'!N57=0,"",'NEO fusion GRP WI'!N57)</f>
        <v/>
      </c>
      <c r="F103" s="173" t="str">
        <f>IF('NEO fusion GRP WI'!O57=0,"",'NEO fusion GRP WI'!O57)</f>
        <v/>
      </c>
      <c r="G103" s="173" t="str">
        <f>IF('NEO fusion GRP WI'!P57=0,"",'NEO fusion GRP WI'!P57)</f>
        <v/>
      </c>
      <c r="H103" s="173" t="str">
        <f>IF('NEO fusion GRP WI'!Q57=0,"",'NEO fusion GRP WI'!Q57)</f>
        <v/>
      </c>
      <c r="I103" s="173" t="str">
        <f>IF('NEO fusion GRP WI'!R57=0,"",'NEO fusion GRP WI'!R57)</f>
        <v/>
      </c>
      <c r="J103" s="173" t="str">
        <f>IF('NEO fusion GRP WI'!S57=0,"",'NEO fusion GRP WI'!S57)</f>
        <v/>
      </c>
      <c r="K103" s="173" t="str">
        <f>IF('NEO fusion GRP WI'!T57=0,"",'NEO fusion GRP WI'!T57)</f>
        <v/>
      </c>
      <c r="L103" s="173" t="str">
        <f>IF('NEO fusion GRP WI'!U57=0,"",'NEO fusion GRP WI'!U57)</f>
        <v/>
      </c>
      <c r="M103" s="173" t="str">
        <f>IF('NEO fusion GRP WI'!V57=0,"",'NEO fusion GRP WI'!V57)</f>
        <v/>
      </c>
      <c r="N103" s="173" t="str">
        <f>IF('NEO fusion GRP WI'!W57=0,"",'NEO fusion GRP WI'!W57)</f>
        <v/>
      </c>
      <c r="O103" s="173" t="str">
        <f>IF('NEO fusion GRP WI'!X57=0,"",'NEO fusion GRP WI'!X57)</f>
        <v/>
      </c>
      <c r="P103" s="173" t="str">
        <f>IF('NEO fusion GRP WI'!Y57=0,"",'NEO fusion GRP WI'!Y57)</f>
        <v/>
      </c>
      <c r="Q103" s="172" t="str">
        <f>IF('NEO fusion GRP WI'!Z57=0,"",'NEO fusion GRP WI'!Z57)</f>
        <v/>
      </c>
      <c r="R103" s="725" t="str">
        <f>IF('NEO fusion GRP WI'!AA57=0,"",'NEO fusion GRP WI'!AA57)</f>
        <v/>
      </c>
      <c r="S103" s="555" t="str">
        <f>IF('NEO fusion GRP WI'!AB57=0,"",'NEO fusion GRP WI'!AB57)</f>
        <v/>
      </c>
      <c r="T103" s="555" t="str">
        <f>IF('NEO fusion GRP WI'!AC57=0,"",'NEO fusion GRP WI'!AC57)</f>
        <v/>
      </c>
      <c r="U103" s="555" t="str">
        <f>IF('NEO fusion GRP WI'!AD57=0,"",'NEO fusion GRP WI'!AD57)</f>
        <v/>
      </c>
      <c r="V103" s="58">
        <f t="shared" si="3"/>
        <v>0</v>
      </c>
      <c r="W103" s="59">
        <f>V103*'NEO fusion GRP WI'!I57</f>
        <v>0</v>
      </c>
      <c r="X103" s="60">
        <f>'NEO fusion GRP WI'!AJ57</f>
        <v>0</v>
      </c>
    </row>
    <row r="104" spans="1:24" ht="23.25" customHeight="1">
      <c r="A104" s="546" t="str">
        <f>'NEO fusion GRP WI'!C58</f>
        <v>NEO-141-T-grp</v>
      </c>
      <c r="B104" s="549"/>
      <c r="C104" s="550" t="str">
        <f>'NEO fusion GRP WI'!E58</f>
        <v>WI-XS, WI-S</v>
      </c>
      <c r="D104" s="544" t="str">
        <f>IF('NEO fusion GRP WI'!M58=0,"",'NEO fusion GRP WI'!M58)</f>
        <v/>
      </c>
      <c r="E104" s="173" t="str">
        <f>IF('NEO fusion GRP WI'!N58=0,"",'NEO fusion GRP WI'!N58)</f>
        <v/>
      </c>
      <c r="F104" s="173" t="str">
        <f>IF('NEO fusion GRP WI'!O58=0,"",'NEO fusion GRP WI'!O58)</f>
        <v/>
      </c>
      <c r="G104" s="173" t="str">
        <f>IF('NEO fusion GRP WI'!P58=0,"",'NEO fusion GRP WI'!P58)</f>
        <v/>
      </c>
      <c r="H104" s="173" t="str">
        <f>IF('NEO fusion GRP WI'!Q58=0,"",'NEO fusion GRP WI'!Q58)</f>
        <v/>
      </c>
      <c r="I104" s="173" t="str">
        <f>IF('NEO fusion GRP WI'!R58=0,"",'NEO fusion GRP WI'!R58)</f>
        <v/>
      </c>
      <c r="J104" s="173" t="str">
        <f>IF('NEO fusion GRP WI'!S58=0,"",'NEO fusion GRP WI'!S58)</f>
        <v/>
      </c>
      <c r="K104" s="173" t="str">
        <f>IF('NEO fusion GRP WI'!T58=0,"",'NEO fusion GRP WI'!T58)</f>
        <v/>
      </c>
      <c r="L104" s="173" t="str">
        <f>IF('NEO fusion GRP WI'!U58=0,"",'NEO fusion GRP WI'!U58)</f>
        <v/>
      </c>
      <c r="M104" s="173" t="str">
        <f>IF('NEO fusion GRP WI'!V58=0,"",'NEO fusion GRP WI'!V58)</f>
        <v/>
      </c>
      <c r="N104" s="173" t="str">
        <f>IF('NEO fusion GRP WI'!W58=0,"",'NEO fusion GRP WI'!W58)</f>
        <v/>
      </c>
      <c r="O104" s="173" t="str">
        <f>IF('NEO fusion GRP WI'!X58=0,"",'NEO fusion GRP WI'!X58)</f>
        <v/>
      </c>
      <c r="P104" s="173" t="str">
        <f>IF('NEO fusion GRP WI'!Y58=0,"",'NEO fusion GRP WI'!Y58)</f>
        <v/>
      </c>
      <c r="Q104" s="172" t="str">
        <f>IF('NEO fusion GRP WI'!Z58=0,"",'NEO fusion GRP WI'!Z58)</f>
        <v/>
      </c>
      <c r="R104" s="725" t="str">
        <f>IF('NEO fusion GRP WI'!AA58=0,"",'NEO fusion GRP WI'!AA58)</f>
        <v/>
      </c>
      <c r="S104" s="555" t="str">
        <f>IF('NEO fusion GRP WI'!AB58=0,"",'NEO fusion GRP WI'!AB58)</f>
        <v/>
      </c>
      <c r="T104" s="555" t="str">
        <f>IF('NEO fusion GRP WI'!AC58=0,"",'NEO fusion GRP WI'!AC58)</f>
        <v/>
      </c>
      <c r="U104" s="555" t="str">
        <f>IF('NEO fusion GRP WI'!AD58=0,"",'NEO fusion GRP WI'!AD58)</f>
        <v/>
      </c>
      <c r="V104" s="58">
        <f t="shared" si="3"/>
        <v>0</v>
      </c>
      <c r="W104" s="59">
        <f>V104*'NEO fusion GRP WI'!I58</f>
        <v>0</v>
      </c>
      <c r="X104" s="60">
        <f>'NEO fusion GRP WI'!AJ58</f>
        <v>0</v>
      </c>
    </row>
    <row r="105" spans="1:24" ht="23.25" customHeight="1">
      <c r="A105" s="546" t="str">
        <f>'NEO fusion GRP WI'!C59</f>
        <v>NEO-141-NT-grp</v>
      </c>
      <c r="B105" s="549" t="str">
        <f>'NEO fusion GRP WI'!D59</f>
        <v>No tex.</v>
      </c>
      <c r="C105" s="550" t="str">
        <f>'NEO fusion GRP WI'!E59</f>
        <v>WI-XS, WI-S</v>
      </c>
      <c r="D105" s="544" t="str">
        <f>IF('NEO fusion GRP WI'!M59=0,"",'NEO fusion GRP WI'!M59)</f>
        <v/>
      </c>
      <c r="E105" s="173" t="str">
        <f>IF('NEO fusion GRP WI'!N59=0,"",'NEO fusion GRP WI'!N59)</f>
        <v/>
      </c>
      <c r="F105" s="173" t="str">
        <f>IF('NEO fusion GRP WI'!O59=0,"",'NEO fusion GRP WI'!O59)</f>
        <v/>
      </c>
      <c r="G105" s="173" t="str">
        <f>IF('NEO fusion GRP WI'!P59=0,"",'NEO fusion GRP WI'!P59)</f>
        <v/>
      </c>
      <c r="H105" s="173" t="str">
        <f>IF('NEO fusion GRP WI'!Q59=0,"",'NEO fusion GRP WI'!Q59)</f>
        <v/>
      </c>
      <c r="I105" s="173" t="str">
        <f>IF('NEO fusion GRP WI'!R59=0,"",'NEO fusion GRP WI'!R59)</f>
        <v/>
      </c>
      <c r="J105" s="173" t="str">
        <f>IF('NEO fusion GRP WI'!S59=0,"",'NEO fusion GRP WI'!S59)</f>
        <v/>
      </c>
      <c r="K105" s="173" t="str">
        <f>IF('NEO fusion GRP WI'!T59=0,"",'NEO fusion GRP WI'!T59)</f>
        <v/>
      </c>
      <c r="L105" s="173" t="str">
        <f>IF('NEO fusion GRP WI'!U59=0,"",'NEO fusion GRP WI'!U59)</f>
        <v/>
      </c>
      <c r="M105" s="173" t="str">
        <f>IF('NEO fusion GRP WI'!V59=0,"",'NEO fusion GRP WI'!V59)</f>
        <v/>
      </c>
      <c r="N105" s="173" t="str">
        <f>IF('NEO fusion GRP WI'!W59=0,"",'NEO fusion GRP WI'!W59)</f>
        <v/>
      </c>
      <c r="O105" s="173" t="str">
        <f>IF('NEO fusion GRP WI'!X59=0,"",'NEO fusion GRP WI'!X59)</f>
        <v/>
      </c>
      <c r="P105" s="173" t="str">
        <f>IF('NEO fusion GRP WI'!Y59=0,"",'NEO fusion GRP WI'!Y59)</f>
        <v/>
      </c>
      <c r="Q105" s="172" t="str">
        <f>IF('NEO fusion GRP WI'!Z59=0,"",'NEO fusion GRP WI'!Z59)</f>
        <v/>
      </c>
      <c r="R105" s="725" t="str">
        <f>IF('NEO fusion GRP WI'!AA59=0,"",'NEO fusion GRP WI'!AA59)</f>
        <v/>
      </c>
      <c r="S105" s="555" t="str">
        <f>IF('NEO fusion GRP WI'!AB59=0,"",'NEO fusion GRP WI'!AB59)</f>
        <v/>
      </c>
      <c r="T105" s="555" t="str">
        <f>IF('NEO fusion GRP WI'!AC59=0,"",'NEO fusion GRP WI'!AC59)</f>
        <v/>
      </c>
      <c r="U105" s="555" t="str">
        <f>IF('NEO fusion GRP WI'!AD59=0,"",'NEO fusion GRP WI'!AD59)</f>
        <v/>
      </c>
      <c r="V105" s="58">
        <f t="shared" si="3"/>
        <v>0</v>
      </c>
      <c r="W105" s="59">
        <f>V105*'NEO fusion GRP WI'!I59</f>
        <v>0</v>
      </c>
      <c r="X105" s="60">
        <f>'NEO fusion GRP WI'!AJ59</f>
        <v>0</v>
      </c>
    </row>
    <row r="106" spans="1:24" ht="23.25" customHeight="1">
      <c r="A106" s="546" t="str">
        <f>'NEO fusion GRP WI'!C60</f>
        <v>NEO-142-T-grp</v>
      </c>
      <c r="B106" s="549"/>
      <c r="C106" s="550" t="str">
        <f>'NEO fusion GRP WI'!E60</f>
        <v>2x WI-XS</v>
      </c>
      <c r="D106" s="544" t="str">
        <f>IF('NEO fusion GRP WI'!M60=0,"",'NEO fusion GRP WI'!M60)</f>
        <v/>
      </c>
      <c r="E106" s="173" t="str">
        <f>IF('NEO fusion GRP WI'!N60=0,"",'NEO fusion GRP WI'!N60)</f>
        <v/>
      </c>
      <c r="F106" s="173" t="str">
        <f>IF('NEO fusion GRP WI'!O60=0,"",'NEO fusion GRP WI'!O60)</f>
        <v/>
      </c>
      <c r="G106" s="173" t="str">
        <f>IF('NEO fusion GRP WI'!P60=0,"",'NEO fusion GRP WI'!P60)</f>
        <v/>
      </c>
      <c r="H106" s="173" t="str">
        <f>IF('NEO fusion GRP WI'!Q60=0,"",'NEO fusion GRP WI'!Q60)</f>
        <v/>
      </c>
      <c r="I106" s="173" t="str">
        <f>IF('NEO fusion GRP WI'!R60=0,"",'NEO fusion GRP WI'!R60)</f>
        <v/>
      </c>
      <c r="J106" s="173" t="str">
        <f>IF('NEO fusion GRP WI'!S60=0,"",'NEO fusion GRP WI'!S60)</f>
        <v/>
      </c>
      <c r="K106" s="173" t="str">
        <f>IF('NEO fusion GRP WI'!T60=0,"",'NEO fusion GRP WI'!T60)</f>
        <v/>
      </c>
      <c r="L106" s="173" t="str">
        <f>IF('NEO fusion GRP WI'!U60=0,"",'NEO fusion GRP WI'!U60)</f>
        <v/>
      </c>
      <c r="M106" s="173" t="str">
        <f>IF('NEO fusion GRP WI'!V60=0,"",'NEO fusion GRP WI'!V60)</f>
        <v/>
      </c>
      <c r="N106" s="173" t="str">
        <f>IF('NEO fusion GRP WI'!W60=0,"",'NEO fusion GRP WI'!W60)</f>
        <v/>
      </c>
      <c r="O106" s="173" t="str">
        <f>IF('NEO fusion GRP WI'!X60=0,"",'NEO fusion GRP WI'!X60)</f>
        <v/>
      </c>
      <c r="P106" s="173" t="str">
        <f>IF('NEO fusion GRP WI'!Y60=0,"",'NEO fusion GRP WI'!Y60)</f>
        <v/>
      </c>
      <c r="Q106" s="172" t="str">
        <f>IF('NEO fusion GRP WI'!Z60=0,"",'NEO fusion GRP WI'!Z60)</f>
        <v/>
      </c>
      <c r="R106" s="725" t="str">
        <f>IF('NEO fusion GRP WI'!AA60=0,"",'NEO fusion GRP WI'!AA60)</f>
        <v/>
      </c>
      <c r="S106" s="555" t="str">
        <f>IF('NEO fusion GRP WI'!AB60=0,"",'NEO fusion GRP WI'!AB60)</f>
        <v/>
      </c>
      <c r="T106" s="555" t="str">
        <f>IF('NEO fusion GRP WI'!AC60=0,"",'NEO fusion GRP WI'!AC60)</f>
        <v/>
      </c>
      <c r="U106" s="555" t="str">
        <f>IF('NEO fusion GRP WI'!AD60=0,"",'NEO fusion GRP WI'!AD60)</f>
        <v/>
      </c>
      <c r="V106" s="58">
        <f t="shared" si="3"/>
        <v>0</v>
      </c>
      <c r="W106" s="59">
        <f>V106*'NEO fusion GRP WI'!I60</f>
        <v>0</v>
      </c>
      <c r="X106" s="60">
        <f>'NEO fusion GRP WI'!AJ60</f>
        <v>0</v>
      </c>
    </row>
    <row r="107" spans="1:24" ht="23.25" customHeight="1">
      <c r="A107" s="546" t="str">
        <f>'NEO fusion GRP WI'!C61</f>
        <v>NEO-142-NT-grp</v>
      </c>
      <c r="B107" s="549" t="str">
        <f>'NEO fusion GRP WI'!D61</f>
        <v>No tex.</v>
      </c>
      <c r="C107" s="550" t="str">
        <f>'NEO fusion GRP WI'!E61</f>
        <v>2x WI-XS</v>
      </c>
      <c r="D107" s="544" t="str">
        <f>IF('NEO fusion GRP WI'!M61=0,"",'NEO fusion GRP WI'!M61)</f>
        <v/>
      </c>
      <c r="E107" s="173" t="str">
        <f>IF('NEO fusion GRP WI'!N61=0,"",'NEO fusion GRP WI'!N61)</f>
        <v/>
      </c>
      <c r="F107" s="173" t="str">
        <f>IF('NEO fusion GRP WI'!O61=0,"",'NEO fusion GRP WI'!O61)</f>
        <v/>
      </c>
      <c r="G107" s="173" t="str">
        <f>IF('NEO fusion GRP WI'!P61=0,"",'NEO fusion GRP WI'!P61)</f>
        <v/>
      </c>
      <c r="H107" s="173" t="str">
        <f>IF('NEO fusion GRP WI'!Q61=0,"",'NEO fusion GRP WI'!Q61)</f>
        <v/>
      </c>
      <c r="I107" s="173" t="str">
        <f>IF('NEO fusion GRP WI'!R61=0,"",'NEO fusion GRP WI'!R61)</f>
        <v/>
      </c>
      <c r="J107" s="173" t="str">
        <f>IF('NEO fusion GRP WI'!S61=0,"",'NEO fusion GRP WI'!S61)</f>
        <v/>
      </c>
      <c r="K107" s="173" t="str">
        <f>IF('NEO fusion GRP WI'!T61=0,"",'NEO fusion GRP WI'!T61)</f>
        <v/>
      </c>
      <c r="L107" s="173" t="str">
        <f>IF('NEO fusion GRP WI'!U61=0,"",'NEO fusion GRP WI'!U61)</f>
        <v/>
      </c>
      <c r="M107" s="173" t="str">
        <f>IF('NEO fusion GRP WI'!V61=0,"",'NEO fusion GRP WI'!V61)</f>
        <v/>
      </c>
      <c r="N107" s="173" t="str">
        <f>IF('NEO fusion GRP WI'!W61=0,"",'NEO fusion GRP WI'!W61)</f>
        <v/>
      </c>
      <c r="O107" s="173" t="str">
        <f>IF('NEO fusion GRP WI'!X61=0,"",'NEO fusion GRP WI'!X61)</f>
        <v/>
      </c>
      <c r="P107" s="173" t="str">
        <f>IF('NEO fusion GRP WI'!Y61=0,"",'NEO fusion GRP WI'!Y61)</f>
        <v/>
      </c>
      <c r="Q107" s="172" t="str">
        <f>IF('NEO fusion GRP WI'!Z61=0,"",'NEO fusion GRP WI'!Z61)</f>
        <v/>
      </c>
      <c r="R107" s="725" t="str">
        <f>IF('NEO fusion GRP WI'!AA61=0,"",'NEO fusion GRP WI'!AA61)</f>
        <v/>
      </c>
      <c r="S107" s="555" t="str">
        <f>IF('NEO fusion GRP WI'!AB61=0,"",'NEO fusion GRP WI'!AB61)</f>
        <v/>
      </c>
      <c r="T107" s="555" t="str">
        <f>IF('NEO fusion GRP WI'!AC61=0,"",'NEO fusion GRP WI'!AC61)</f>
        <v/>
      </c>
      <c r="U107" s="555" t="str">
        <f>IF('NEO fusion GRP WI'!AD61=0,"",'NEO fusion GRP WI'!AD61)</f>
        <v/>
      </c>
      <c r="V107" s="58">
        <f t="shared" si="3"/>
        <v>0</v>
      </c>
      <c r="W107" s="59">
        <f>V107*'NEO fusion GRP WI'!I61</f>
        <v>0</v>
      </c>
      <c r="X107" s="60">
        <f>'NEO fusion GRP WI'!AJ61</f>
        <v>0</v>
      </c>
    </row>
    <row r="108" spans="1:24" ht="23.25" customHeight="1">
      <c r="A108" s="546" t="str">
        <f>'NEO fusion GRP WI'!C62</f>
        <v>NEO-151-T-grp</v>
      </c>
      <c r="B108" s="549"/>
      <c r="C108" s="550" t="str">
        <f>'NEO fusion GRP WI'!E62</f>
        <v>WI-M, WI-XL</v>
      </c>
      <c r="D108" s="544" t="str">
        <f>IF('NEO fusion GRP WI'!M62=0,"",'NEO fusion GRP WI'!M62)</f>
        <v/>
      </c>
      <c r="E108" s="173" t="str">
        <f>IF('NEO fusion GRP WI'!N62=0,"",'NEO fusion GRP WI'!N62)</f>
        <v/>
      </c>
      <c r="F108" s="173" t="str">
        <f>IF('NEO fusion GRP WI'!O62=0,"",'NEO fusion GRP WI'!O62)</f>
        <v/>
      </c>
      <c r="G108" s="173" t="str">
        <f>IF('NEO fusion GRP WI'!P62=0,"",'NEO fusion GRP WI'!P62)</f>
        <v/>
      </c>
      <c r="H108" s="173" t="str">
        <f>IF('NEO fusion GRP WI'!Q62=0,"",'NEO fusion GRP WI'!Q62)</f>
        <v/>
      </c>
      <c r="I108" s="173" t="str">
        <f>IF('NEO fusion GRP WI'!R62=0,"",'NEO fusion GRP WI'!R62)</f>
        <v/>
      </c>
      <c r="J108" s="173" t="str">
        <f>IF('NEO fusion GRP WI'!S62=0,"",'NEO fusion GRP WI'!S62)</f>
        <v/>
      </c>
      <c r="K108" s="173" t="str">
        <f>IF('NEO fusion GRP WI'!T62=0,"",'NEO fusion GRP WI'!T62)</f>
        <v/>
      </c>
      <c r="L108" s="173" t="str">
        <f>IF('NEO fusion GRP WI'!U62=0,"",'NEO fusion GRP WI'!U62)</f>
        <v/>
      </c>
      <c r="M108" s="173" t="str">
        <f>IF('NEO fusion GRP WI'!V62=0,"",'NEO fusion GRP WI'!V62)</f>
        <v/>
      </c>
      <c r="N108" s="173" t="str">
        <f>IF('NEO fusion GRP WI'!W62=0,"",'NEO fusion GRP WI'!W62)</f>
        <v/>
      </c>
      <c r="O108" s="173" t="str">
        <f>IF('NEO fusion GRP WI'!X62=0,"",'NEO fusion GRP WI'!X62)</f>
        <v/>
      </c>
      <c r="P108" s="173" t="str">
        <f>IF('NEO fusion GRP WI'!Y62=0,"",'NEO fusion GRP WI'!Y62)</f>
        <v/>
      </c>
      <c r="Q108" s="172" t="str">
        <f>IF('NEO fusion GRP WI'!Z62=0,"",'NEO fusion GRP WI'!Z62)</f>
        <v/>
      </c>
      <c r="R108" s="725" t="str">
        <f>IF('NEO fusion GRP WI'!AA62=0,"",'NEO fusion GRP WI'!AA62)</f>
        <v/>
      </c>
      <c r="S108" s="555" t="str">
        <f>IF('NEO fusion GRP WI'!AB62=0,"",'NEO fusion GRP WI'!AB62)</f>
        <v/>
      </c>
      <c r="T108" s="555" t="str">
        <f>IF('NEO fusion GRP WI'!AC62=0,"",'NEO fusion GRP WI'!AC62)</f>
        <v/>
      </c>
      <c r="U108" s="555" t="str">
        <f>IF('NEO fusion GRP WI'!AD62=0,"",'NEO fusion GRP WI'!AD62)</f>
        <v/>
      </c>
      <c r="V108" s="58">
        <f t="shared" si="3"/>
        <v>0</v>
      </c>
      <c r="W108" s="59">
        <f>V108*'NEO fusion GRP WI'!I62</f>
        <v>0</v>
      </c>
      <c r="X108" s="60">
        <f>'NEO fusion GRP WI'!AJ62</f>
        <v>0</v>
      </c>
    </row>
    <row r="109" spans="1:24" ht="23.25" customHeight="1">
      <c r="A109" s="546" t="str">
        <f>'NEO fusion GRP WI'!C63</f>
        <v>NEO-151-NT-grp</v>
      </c>
      <c r="B109" s="549" t="str">
        <f>'NEO fusion GRP WI'!D63</f>
        <v>No tex.</v>
      </c>
      <c r="C109" s="550" t="str">
        <f>'NEO fusion GRP WI'!E63</f>
        <v>WI-M, WI-XL</v>
      </c>
      <c r="D109" s="544" t="str">
        <f>IF('NEO fusion GRP WI'!M63=0,"",'NEO fusion GRP WI'!M63)</f>
        <v/>
      </c>
      <c r="E109" s="173" t="str">
        <f>IF('NEO fusion GRP WI'!N63=0,"",'NEO fusion GRP WI'!N63)</f>
        <v/>
      </c>
      <c r="F109" s="173" t="str">
        <f>IF('NEO fusion GRP WI'!O63=0,"",'NEO fusion GRP WI'!O63)</f>
        <v/>
      </c>
      <c r="G109" s="173" t="str">
        <f>IF('NEO fusion GRP WI'!P63=0,"",'NEO fusion GRP WI'!P63)</f>
        <v/>
      </c>
      <c r="H109" s="173" t="str">
        <f>IF('NEO fusion GRP WI'!Q63=0,"",'NEO fusion GRP WI'!Q63)</f>
        <v/>
      </c>
      <c r="I109" s="173" t="str">
        <f>IF('NEO fusion GRP WI'!R63=0,"",'NEO fusion GRP WI'!R63)</f>
        <v/>
      </c>
      <c r="J109" s="173" t="str">
        <f>IF('NEO fusion GRP WI'!S63=0,"",'NEO fusion GRP WI'!S63)</f>
        <v/>
      </c>
      <c r="K109" s="173" t="str">
        <f>IF('NEO fusion GRP WI'!T63=0,"",'NEO fusion GRP WI'!T63)</f>
        <v/>
      </c>
      <c r="L109" s="173" t="str">
        <f>IF('NEO fusion GRP WI'!U63=0,"",'NEO fusion GRP WI'!U63)</f>
        <v/>
      </c>
      <c r="M109" s="173" t="str">
        <f>IF('NEO fusion GRP WI'!V63=0,"",'NEO fusion GRP WI'!V63)</f>
        <v/>
      </c>
      <c r="N109" s="173" t="str">
        <f>IF('NEO fusion GRP WI'!W63=0,"",'NEO fusion GRP WI'!W63)</f>
        <v/>
      </c>
      <c r="O109" s="173" t="str">
        <f>IF('NEO fusion GRP WI'!X63=0,"",'NEO fusion GRP WI'!X63)</f>
        <v/>
      </c>
      <c r="P109" s="173" t="str">
        <f>IF('NEO fusion GRP WI'!Y63=0,"",'NEO fusion GRP WI'!Y63)</f>
        <v/>
      </c>
      <c r="Q109" s="172" t="str">
        <f>IF('NEO fusion GRP WI'!Z63=0,"",'NEO fusion GRP WI'!Z63)</f>
        <v/>
      </c>
      <c r="R109" s="725" t="str">
        <f>IF('NEO fusion GRP WI'!AA63=0,"",'NEO fusion GRP WI'!AA63)</f>
        <v/>
      </c>
      <c r="S109" s="555" t="str">
        <f>IF('NEO fusion GRP WI'!AB63=0,"",'NEO fusion GRP WI'!AB63)</f>
        <v/>
      </c>
      <c r="T109" s="555" t="str">
        <f>IF('NEO fusion GRP WI'!AC63=0,"",'NEO fusion GRP WI'!AC63)</f>
        <v/>
      </c>
      <c r="U109" s="555" t="str">
        <f>IF('NEO fusion GRP WI'!AD63=0,"",'NEO fusion GRP WI'!AD63)</f>
        <v/>
      </c>
      <c r="V109" s="58">
        <f t="shared" si="3"/>
        <v>0</v>
      </c>
      <c r="W109" s="59">
        <f>V109*'NEO fusion GRP WI'!I63</f>
        <v>0</v>
      </c>
      <c r="X109" s="60">
        <f>'NEO fusion GRP WI'!AJ63</f>
        <v>0</v>
      </c>
    </row>
    <row r="110" spans="1:24" ht="23.25" customHeight="1">
      <c r="A110" s="546" t="str">
        <f>'NEO fusion GRP WI'!C64</f>
        <v>NEO-171-T-grp</v>
      </c>
      <c r="B110" s="549"/>
      <c r="C110" s="550" t="str">
        <f>'NEO fusion GRP WI'!E64</f>
        <v>/</v>
      </c>
      <c r="D110" s="544" t="str">
        <f>IF('NEO fusion GRP WI'!M64=0,"",'NEO fusion GRP WI'!M64)</f>
        <v/>
      </c>
      <c r="E110" s="173" t="str">
        <f>IF('NEO fusion GRP WI'!N64=0,"",'NEO fusion GRP WI'!N64)</f>
        <v/>
      </c>
      <c r="F110" s="173" t="str">
        <f>IF('NEO fusion GRP WI'!O64=0,"",'NEO fusion GRP WI'!O64)</f>
        <v/>
      </c>
      <c r="G110" s="173" t="str">
        <f>IF('NEO fusion GRP WI'!P64=0,"",'NEO fusion GRP WI'!P64)</f>
        <v/>
      </c>
      <c r="H110" s="173" t="str">
        <f>IF('NEO fusion GRP WI'!Q64=0,"",'NEO fusion GRP WI'!Q64)</f>
        <v/>
      </c>
      <c r="I110" s="173" t="str">
        <f>IF('NEO fusion GRP WI'!R64=0,"",'NEO fusion GRP WI'!R64)</f>
        <v/>
      </c>
      <c r="J110" s="173" t="str">
        <f>IF('NEO fusion GRP WI'!S64=0,"",'NEO fusion GRP WI'!S64)</f>
        <v/>
      </c>
      <c r="K110" s="173" t="str">
        <f>IF('NEO fusion GRP WI'!T64=0,"",'NEO fusion GRP WI'!T64)</f>
        <v/>
      </c>
      <c r="L110" s="173" t="str">
        <f>IF('NEO fusion GRP WI'!U64=0,"",'NEO fusion GRP WI'!U64)</f>
        <v/>
      </c>
      <c r="M110" s="173" t="str">
        <f>IF('NEO fusion GRP WI'!V64=0,"",'NEO fusion GRP WI'!V64)</f>
        <v/>
      </c>
      <c r="N110" s="173" t="str">
        <f>IF('NEO fusion GRP WI'!W64=0,"",'NEO fusion GRP WI'!W64)</f>
        <v/>
      </c>
      <c r="O110" s="173" t="str">
        <f>IF('NEO fusion GRP WI'!X64=0,"",'NEO fusion GRP WI'!X64)</f>
        <v/>
      </c>
      <c r="P110" s="173" t="str">
        <f>IF('NEO fusion GRP WI'!Y64=0,"",'NEO fusion GRP WI'!Y64)</f>
        <v/>
      </c>
      <c r="Q110" s="172" t="str">
        <f>IF('NEO fusion GRP WI'!Z64=0,"",'NEO fusion GRP WI'!Z64)</f>
        <v/>
      </c>
      <c r="R110" s="725" t="str">
        <f>IF('NEO fusion GRP WI'!AA64=0,"",'NEO fusion GRP WI'!AA64)</f>
        <v/>
      </c>
      <c r="S110" s="555" t="str">
        <f>IF('NEO fusion GRP WI'!AB64=0,"",'NEO fusion GRP WI'!AB64)</f>
        <v/>
      </c>
      <c r="T110" s="555" t="str">
        <f>IF('NEO fusion GRP WI'!AC64=0,"",'NEO fusion GRP WI'!AC64)</f>
        <v/>
      </c>
      <c r="U110" s="555" t="str">
        <f>IF('NEO fusion GRP WI'!AD64=0,"",'NEO fusion GRP WI'!AD64)</f>
        <v/>
      </c>
      <c r="V110" s="58">
        <f t="shared" si="3"/>
        <v>0</v>
      </c>
      <c r="W110" s="59">
        <f>V110*'NEO fusion GRP WI'!I64</f>
        <v>0</v>
      </c>
      <c r="X110" s="60">
        <f>'NEO fusion GRP WI'!AJ64</f>
        <v>0</v>
      </c>
    </row>
    <row r="111" spans="1:24" ht="23.25" customHeight="1">
      <c r="A111" s="546" t="str">
        <f>'NEO fusion GRP WI'!C65</f>
        <v>NEO-171-NT-grp</v>
      </c>
      <c r="B111" s="549" t="str">
        <f>'NEO fusion GRP WI'!D65</f>
        <v>No tex.</v>
      </c>
      <c r="C111" s="550" t="str">
        <f>'NEO fusion GRP WI'!E65</f>
        <v>/</v>
      </c>
      <c r="D111" s="544" t="str">
        <f>IF('NEO fusion GRP WI'!M65=0,"",'NEO fusion GRP WI'!M65)</f>
        <v/>
      </c>
      <c r="E111" s="173" t="str">
        <f>IF('NEO fusion GRP WI'!N65=0,"",'NEO fusion GRP WI'!N65)</f>
        <v/>
      </c>
      <c r="F111" s="173" t="str">
        <f>IF('NEO fusion GRP WI'!O65=0,"",'NEO fusion GRP WI'!O65)</f>
        <v/>
      </c>
      <c r="G111" s="173" t="str">
        <f>IF('NEO fusion GRP WI'!P65=0,"",'NEO fusion GRP WI'!P65)</f>
        <v/>
      </c>
      <c r="H111" s="173" t="str">
        <f>IF('NEO fusion GRP WI'!Q65=0,"",'NEO fusion GRP WI'!Q65)</f>
        <v/>
      </c>
      <c r="I111" s="173" t="str">
        <f>IF('NEO fusion GRP WI'!R65=0,"",'NEO fusion GRP WI'!R65)</f>
        <v/>
      </c>
      <c r="J111" s="173" t="str">
        <f>IF('NEO fusion GRP WI'!S65=0,"",'NEO fusion GRP WI'!S65)</f>
        <v/>
      </c>
      <c r="K111" s="173" t="str">
        <f>IF('NEO fusion GRP WI'!T65=0,"",'NEO fusion GRP WI'!T65)</f>
        <v/>
      </c>
      <c r="L111" s="173" t="str">
        <f>IF('NEO fusion GRP WI'!U65=0,"",'NEO fusion GRP WI'!U65)</f>
        <v/>
      </c>
      <c r="M111" s="173" t="str">
        <f>IF('NEO fusion GRP WI'!V65=0,"",'NEO fusion GRP WI'!V65)</f>
        <v/>
      </c>
      <c r="N111" s="173" t="str">
        <f>IF('NEO fusion GRP WI'!W65=0,"",'NEO fusion GRP WI'!W65)</f>
        <v/>
      </c>
      <c r="O111" s="173" t="str">
        <f>IF('NEO fusion GRP WI'!X65=0,"",'NEO fusion GRP WI'!X65)</f>
        <v/>
      </c>
      <c r="P111" s="173" t="str">
        <f>IF('NEO fusion GRP WI'!Y65=0,"",'NEO fusion GRP WI'!Y65)</f>
        <v/>
      </c>
      <c r="Q111" s="172" t="str">
        <f>IF('NEO fusion GRP WI'!Z65=0,"",'NEO fusion GRP WI'!Z65)</f>
        <v/>
      </c>
      <c r="R111" s="725" t="str">
        <f>IF('NEO fusion GRP WI'!AA65=0,"",'NEO fusion GRP WI'!AA65)</f>
        <v/>
      </c>
      <c r="S111" s="555" t="str">
        <f>IF('NEO fusion GRP WI'!AB65=0,"",'NEO fusion GRP WI'!AB65)</f>
        <v/>
      </c>
      <c r="T111" s="555" t="str">
        <f>IF('NEO fusion GRP WI'!AC65=0,"",'NEO fusion GRP WI'!AC65)</f>
        <v/>
      </c>
      <c r="U111" s="555" t="str">
        <f>IF('NEO fusion GRP WI'!AD65=0,"",'NEO fusion GRP WI'!AD65)</f>
        <v/>
      </c>
      <c r="V111" s="58">
        <f t="shared" si="3"/>
        <v>0</v>
      </c>
      <c r="W111" s="59">
        <f>V111*'NEO fusion GRP WI'!I65</f>
        <v>0</v>
      </c>
      <c r="X111" s="60">
        <f>'NEO fusion GRP WI'!AJ65</f>
        <v>0</v>
      </c>
    </row>
    <row r="112" spans="1:24" ht="23.25" customHeight="1">
      <c r="A112" s="546" t="str">
        <f>'NEO fusion GRP WI'!C66</f>
        <v>NEO-172-T-grp</v>
      </c>
      <c r="B112" s="549"/>
      <c r="C112" s="550" t="str">
        <f>'NEO fusion GRP WI'!E66</f>
        <v>/</v>
      </c>
      <c r="D112" s="544" t="str">
        <f>IF('NEO fusion GRP WI'!M66=0,"",'NEO fusion GRP WI'!M66)</f>
        <v/>
      </c>
      <c r="E112" s="173" t="str">
        <f>IF('NEO fusion GRP WI'!N66=0,"",'NEO fusion GRP WI'!N66)</f>
        <v/>
      </c>
      <c r="F112" s="173" t="str">
        <f>IF('NEO fusion GRP WI'!O66=0,"",'NEO fusion GRP WI'!O66)</f>
        <v/>
      </c>
      <c r="G112" s="173" t="str">
        <f>IF('NEO fusion GRP WI'!P66=0,"",'NEO fusion GRP WI'!P66)</f>
        <v/>
      </c>
      <c r="H112" s="173" t="str">
        <f>IF('NEO fusion GRP WI'!Q66=0,"",'NEO fusion GRP WI'!Q66)</f>
        <v/>
      </c>
      <c r="I112" s="173" t="str">
        <f>IF('NEO fusion GRP WI'!R66=0,"",'NEO fusion GRP WI'!R66)</f>
        <v/>
      </c>
      <c r="J112" s="173" t="str">
        <f>IF('NEO fusion GRP WI'!S66=0,"",'NEO fusion GRP WI'!S66)</f>
        <v/>
      </c>
      <c r="K112" s="173" t="str">
        <f>IF('NEO fusion GRP WI'!T66=0,"",'NEO fusion GRP WI'!T66)</f>
        <v/>
      </c>
      <c r="L112" s="173" t="str">
        <f>IF('NEO fusion GRP WI'!U66=0,"",'NEO fusion GRP WI'!U66)</f>
        <v/>
      </c>
      <c r="M112" s="173" t="str">
        <f>IF('NEO fusion GRP WI'!V66=0,"",'NEO fusion GRP WI'!V66)</f>
        <v/>
      </c>
      <c r="N112" s="173" t="str">
        <f>IF('NEO fusion GRP WI'!W66=0,"",'NEO fusion GRP WI'!W66)</f>
        <v/>
      </c>
      <c r="O112" s="173" t="str">
        <f>IF('NEO fusion GRP WI'!X66=0,"",'NEO fusion GRP WI'!X66)</f>
        <v/>
      </c>
      <c r="P112" s="173" t="str">
        <f>IF('NEO fusion GRP WI'!Y66=0,"",'NEO fusion GRP WI'!Y66)</f>
        <v/>
      </c>
      <c r="Q112" s="172" t="str">
        <f>IF('NEO fusion GRP WI'!Z66=0,"",'NEO fusion GRP WI'!Z66)</f>
        <v/>
      </c>
      <c r="R112" s="725" t="str">
        <f>IF('NEO fusion GRP WI'!AA66=0,"",'NEO fusion GRP WI'!AA66)</f>
        <v/>
      </c>
      <c r="S112" s="555" t="str">
        <f>IF('NEO fusion GRP WI'!AB66=0,"",'NEO fusion GRP WI'!AB66)</f>
        <v/>
      </c>
      <c r="T112" s="555" t="str">
        <f>IF('NEO fusion GRP WI'!AC66=0,"",'NEO fusion GRP WI'!AC66)</f>
        <v/>
      </c>
      <c r="U112" s="555" t="str">
        <f>IF('NEO fusion GRP WI'!AD66=0,"",'NEO fusion GRP WI'!AD66)</f>
        <v/>
      </c>
      <c r="V112" s="58">
        <f t="shared" si="3"/>
        <v>0</v>
      </c>
      <c r="W112" s="59">
        <f>V112*'NEO fusion GRP WI'!I66</f>
        <v>0</v>
      </c>
      <c r="X112" s="60">
        <f>'NEO fusion GRP WI'!AJ66</f>
        <v>0</v>
      </c>
    </row>
    <row r="113" spans="1:24" ht="23.25" customHeight="1">
      <c r="A113" s="546" t="str">
        <f>'NEO fusion GRP WI'!C67</f>
        <v>NEO-172-NT-grp</v>
      </c>
      <c r="B113" s="549" t="str">
        <f>'NEO fusion GRP WI'!D67</f>
        <v>No tex.</v>
      </c>
      <c r="C113" s="550" t="str">
        <f>'NEO fusion GRP WI'!E67</f>
        <v>/</v>
      </c>
      <c r="D113" s="544" t="str">
        <f>IF('NEO fusion GRP WI'!M67=0,"",'NEO fusion GRP WI'!M67)</f>
        <v/>
      </c>
      <c r="E113" s="173" t="str">
        <f>IF('NEO fusion GRP WI'!N67=0,"",'NEO fusion GRP WI'!N67)</f>
        <v/>
      </c>
      <c r="F113" s="173" t="str">
        <f>IF('NEO fusion GRP WI'!O67=0,"",'NEO fusion GRP WI'!O67)</f>
        <v/>
      </c>
      <c r="G113" s="173" t="str">
        <f>IF('NEO fusion GRP WI'!P67=0,"",'NEO fusion GRP WI'!P67)</f>
        <v/>
      </c>
      <c r="H113" s="173" t="str">
        <f>IF('NEO fusion GRP WI'!Q67=0,"",'NEO fusion GRP WI'!Q67)</f>
        <v/>
      </c>
      <c r="I113" s="173" t="str">
        <f>IF('NEO fusion GRP WI'!R67=0,"",'NEO fusion GRP WI'!R67)</f>
        <v/>
      </c>
      <c r="J113" s="173" t="str">
        <f>IF('NEO fusion GRP WI'!S67=0,"",'NEO fusion GRP WI'!S67)</f>
        <v/>
      </c>
      <c r="K113" s="173" t="str">
        <f>IF('NEO fusion GRP WI'!T67=0,"",'NEO fusion GRP WI'!T67)</f>
        <v/>
      </c>
      <c r="L113" s="173" t="str">
        <f>IF('NEO fusion GRP WI'!U67=0,"",'NEO fusion GRP WI'!U67)</f>
        <v/>
      </c>
      <c r="M113" s="173" t="str">
        <f>IF('NEO fusion GRP WI'!V67=0,"",'NEO fusion GRP WI'!V67)</f>
        <v/>
      </c>
      <c r="N113" s="173" t="str">
        <f>IF('NEO fusion GRP WI'!W67=0,"",'NEO fusion GRP WI'!W67)</f>
        <v/>
      </c>
      <c r="O113" s="173" t="str">
        <f>IF('NEO fusion GRP WI'!X67=0,"",'NEO fusion GRP WI'!X67)</f>
        <v/>
      </c>
      <c r="P113" s="173" t="str">
        <f>IF('NEO fusion GRP WI'!Y67=0,"",'NEO fusion GRP WI'!Y67)</f>
        <v/>
      </c>
      <c r="Q113" s="172" t="str">
        <f>IF('NEO fusion GRP WI'!Z67=0,"",'NEO fusion GRP WI'!Z67)</f>
        <v/>
      </c>
      <c r="R113" s="725" t="str">
        <f>IF('NEO fusion GRP WI'!AA67=0,"",'NEO fusion GRP WI'!AA67)</f>
        <v/>
      </c>
      <c r="S113" s="555" t="str">
        <f>IF('NEO fusion GRP WI'!AB67=0,"",'NEO fusion GRP WI'!AB67)</f>
        <v/>
      </c>
      <c r="T113" s="555" t="str">
        <f>IF('NEO fusion GRP WI'!AC67=0,"",'NEO fusion GRP WI'!AC67)</f>
        <v/>
      </c>
      <c r="U113" s="555" t="str">
        <f>IF('NEO fusion GRP WI'!AD67=0,"",'NEO fusion GRP WI'!AD67)</f>
        <v/>
      </c>
      <c r="V113" s="58">
        <f t="shared" si="3"/>
        <v>0</v>
      </c>
      <c r="W113" s="59">
        <f>V113*'NEO fusion GRP WI'!I67</f>
        <v>0</v>
      </c>
      <c r="X113" s="60">
        <f>'NEO fusion GRP WI'!AJ67</f>
        <v>0</v>
      </c>
    </row>
    <row r="114" spans="1:24" ht="23.25" customHeight="1">
      <c r="A114" s="546" t="str">
        <f>'NEO fusion GRP WI'!C68</f>
        <v>NEO-173-T-grp</v>
      </c>
      <c r="B114" s="549"/>
      <c r="C114" s="550" t="str">
        <f>'NEO fusion GRP WI'!E68</f>
        <v>/</v>
      </c>
      <c r="D114" s="544" t="str">
        <f>IF('NEO fusion GRP WI'!M68=0,"",'NEO fusion GRP WI'!M68)</f>
        <v/>
      </c>
      <c r="E114" s="173" t="str">
        <f>IF('NEO fusion GRP WI'!N68=0,"",'NEO fusion GRP WI'!N68)</f>
        <v/>
      </c>
      <c r="F114" s="173" t="str">
        <f>IF('NEO fusion GRP WI'!O68=0,"",'NEO fusion GRP WI'!O68)</f>
        <v/>
      </c>
      <c r="G114" s="173" t="str">
        <f>IF('NEO fusion GRP WI'!P68=0,"",'NEO fusion GRP WI'!P68)</f>
        <v/>
      </c>
      <c r="H114" s="173" t="str">
        <f>IF('NEO fusion GRP WI'!Q68=0,"",'NEO fusion GRP WI'!Q68)</f>
        <v/>
      </c>
      <c r="I114" s="173" t="str">
        <f>IF('NEO fusion GRP WI'!R68=0,"",'NEO fusion GRP WI'!R68)</f>
        <v/>
      </c>
      <c r="J114" s="173" t="str">
        <f>IF('NEO fusion GRP WI'!S68=0,"",'NEO fusion GRP WI'!S68)</f>
        <v/>
      </c>
      <c r="K114" s="173" t="str">
        <f>IF('NEO fusion GRP WI'!T68=0,"",'NEO fusion GRP WI'!T68)</f>
        <v/>
      </c>
      <c r="L114" s="173" t="str">
        <f>IF('NEO fusion GRP WI'!U68=0,"",'NEO fusion GRP WI'!U68)</f>
        <v/>
      </c>
      <c r="M114" s="173" t="str">
        <f>IF('NEO fusion GRP WI'!V68=0,"",'NEO fusion GRP WI'!V68)</f>
        <v/>
      </c>
      <c r="N114" s="173" t="str">
        <f>IF('NEO fusion GRP WI'!W68=0,"",'NEO fusion GRP WI'!W68)</f>
        <v/>
      </c>
      <c r="O114" s="173" t="str">
        <f>IF('NEO fusion GRP WI'!X68=0,"",'NEO fusion GRP WI'!X68)</f>
        <v/>
      </c>
      <c r="P114" s="173" t="str">
        <f>IF('NEO fusion GRP WI'!Y68=0,"",'NEO fusion GRP WI'!Y68)</f>
        <v/>
      </c>
      <c r="Q114" s="172" t="str">
        <f>IF('NEO fusion GRP WI'!Z68=0,"",'NEO fusion GRP WI'!Z68)</f>
        <v/>
      </c>
      <c r="R114" s="725" t="str">
        <f>IF('NEO fusion GRP WI'!AA68=0,"",'NEO fusion GRP WI'!AA68)</f>
        <v/>
      </c>
      <c r="S114" s="555" t="str">
        <f>IF('NEO fusion GRP WI'!AB68=0,"",'NEO fusion GRP WI'!AB68)</f>
        <v/>
      </c>
      <c r="T114" s="555" t="str">
        <f>IF('NEO fusion GRP WI'!AC68=0,"",'NEO fusion GRP WI'!AC68)</f>
        <v/>
      </c>
      <c r="U114" s="555" t="str">
        <f>IF('NEO fusion GRP WI'!AD68=0,"",'NEO fusion GRP WI'!AD68)</f>
        <v/>
      </c>
      <c r="V114" s="58">
        <f t="shared" si="3"/>
        <v>0</v>
      </c>
      <c r="W114" s="59">
        <f>V114*'NEO fusion GRP WI'!I68</f>
        <v>0</v>
      </c>
      <c r="X114" s="60">
        <f>'NEO fusion GRP WI'!AJ68</f>
        <v>0</v>
      </c>
    </row>
    <row r="115" spans="1:24" ht="23.25" customHeight="1">
      <c r="A115" s="546" t="str">
        <f>'NEO fusion GRP WI'!C69</f>
        <v>NEO-173-NT-grp</v>
      </c>
      <c r="B115" s="549" t="str">
        <f>'NEO fusion GRP WI'!D69</f>
        <v>No tex.</v>
      </c>
      <c r="C115" s="550" t="str">
        <f>'NEO fusion GRP WI'!E69</f>
        <v>/</v>
      </c>
      <c r="D115" s="544" t="str">
        <f>IF('NEO fusion GRP WI'!M69=0,"",'NEO fusion GRP WI'!M69)</f>
        <v/>
      </c>
      <c r="E115" s="173" t="str">
        <f>IF('NEO fusion GRP WI'!N69=0,"",'NEO fusion GRP WI'!N69)</f>
        <v/>
      </c>
      <c r="F115" s="173" t="str">
        <f>IF('NEO fusion GRP WI'!O69=0,"",'NEO fusion GRP WI'!O69)</f>
        <v/>
      </c>
      <c r="G115" s="173" t="str">
        <f>IF('NEO fusion GRP WI'!P69=0,"",'NEO fusion GRP WI'!P69)</f>
        <v/>
      </c>
      <c r="H115" s="173" t="str">
        <f>IF('NEO fusion GRP WI'!Q69=0,"",'NEO fusion GRP WI'!Q69)</f>
        <v/>
      </c>
      <c r="I115" s="173" t="str">
        <f>IF('NEO fusion GRP WI'!R69=0,"",'NEO fusion GRP WI'!R69)</f>
        <v/>
      </c>
      <c r="J115" s="173" t="str">
        <f>IF('NEO fusion GRP WI'!S69=0,"",'NEO fusion GRP WI'!S69)</f>
        <v/>
      </c>
      <c r="K115" s="173" t="str">
        <f>IF('NEO fusion GRP WI'!T69=0,"",'NEO fusion GRP WI'!T69)</f>
        <v/>
      </c>
      <c r="L115" s="173" t="str">
        <f>IF('NEO fusion GRP WI'!U69=0,"",'NEO fusion GRP WI'!U69)</f>
        <v/>
      </c>
      <c r="M115" s="173" t="str">
        <f>IF('NEO fusion GRP WI'!V69=0,"",'NEO fusion GRP WI'!V69)</f>
        <v/>
      </c>
      <c r="N115" s="173" t="str">
        <f>IF('NEO fusion GRP WI'!W69=0,"",'NEO fusion GRP WI'!W69)</f>
        <v/>
      </c>
      <c r="O115" s="173" t="str">
        <f>IF('NEO fusion GRP WI'!X69=0,"",'NEO fusion GRP WI'!X69)</f>
        <v/>
      </c>
      <c r="P115" s="173" t="str">
        <f>IF('NEO fusion GRP WI'!Y69=0,"",'NEO fusion GRP WI'!Y69)</f>
        <v/>
      </c>
      <c r="Q115" s="172" t="str">
        <f>IF('NEO fusion GRP WI'!Z69=0,"",'NEO fusion GRP WI'!Z69)</f>
        <v/>
      </c>
      <c r="R115" s="725" t="str">
        <f>IF('NEO fusion GRP WI'!AA69=0,"",'NEO fusion GRP WI'!AA69)</f>
        <v/>
      </c>
      <c r="S115" s="555" t="str">
        <f>IF('NEO fusion GRP WI'!AB69=0,"",'NEO fusion GRP WI'!AB69)</f>
        <v/>
      </c>
      <c r="T115" s="555" t="str">
        <f>IF('NEO fusion GRP WI'!AC69=0,"",'NEO fusion GRP WI'!AC69)</f>
        <v/>
      </c>
      <c r="U115" s="555" t="str">
        <f>IF('NEO fusion GRP WI'!AD69=0,"",'NEO fusion GRP WI'!AD69)</f>
        <v/>
      </c>
      <c r="V115" s="58">
        <f t="shared" si="3"/>
        <v>0</v>
      </c>
      <c r="W115" s="59">
        <f>V115*'NEO fusion GRP WI'!I69</f>
        <v>0</v>
      </c>
      <c r="X115" s="60">
        <f>'NEO fusion GRP WI'!AJ69</f>
        <v>0</v>
      </c>
    </row>
    <row r="117" spans="1:24" s="50" customFormat="1" ht="16">
      <c r="A117" s="860" t="s">
        <v>517</v>
      </c>
      <c r="C117" s="861"/>
      <c r="D117" s="862"/>
      <c r="G117" s="35" t="s">
        <v>32</v>
      </c>
      <c r="H117" s="35"/>
      <c r="I117" s="36"/>
      <c r="J117" s="36"/>
      <c r="K117" s="36"/>
      <c r="L117" s="51"/>
      <c r="M117" s="51"/>
      <c r="N117" s="51"/>
      <c r="O117" s="51"/>
      <c r="P117" s="51"/>
      <c r="Q117" s="174"/>
      <c r="R117" s="49"/>
      <c r="S117" s="49"/>
      <c r="T117" s="49"/>
      <c r="U117" s="49"/>
      <c r="V117" s="49"/>
    </row>
    <row r="118" spans="1:24" s="50" customFormat="1" ht="16">
      <c r="A118" s="910"/>
      <c r="B118" s="35"/>
      <c r="C118" s="909"/>
      <c r="G118" s="35" t="s">
        <v>33</v>
      </c>
      <c r="H118" s="35"/>
      <c r="I118" s="37"/>
      <c r="J118" s="37"/>
      <c r="K118" s="37"/>
      <c r="L118" s="556"/>
      <c r="M118" s="556"/>
      <c r="N118" s="51"/>
      <c r="O118" s="51"/>
      <c r="P118" s="51"/>
      <c r="Q118" s="174"/>
      <c r="R118" s="49"/>
      <c r="S118" s="49"/>
      <c r="T118" s="49"/>
      <c r="U118" s="49"/>
      <c r="V118" s="49"/>
    </row>
    <row r="119" spans="1:24" s="50" customFormat="1" ht="16">
      <c r="A119" s="910"/>
      <c r="B119" s="35"/>
      <c r="C119" s="909"/>
      <c r="G119" s="35" t="s">
        <v>34</v>
      </c>
      <c r="H119" s="35"/>
      <c r="I119" s="37"/>
      <c r="J119" s="37"/>
      <c r="K119" s="37"/>
      <c r="L119" s="556"/>
      <c r="M119" s="556"/>
      <c r="N119" s="51"/>
      <c r="O119" s="51"/>
      <c r="P119" s="51"/>
      <c r="Q119" s="174"/>
      <c r="R119" s="49"/>
      <c r="S119" s="49"/>
      <c r="T119" s="49"/>
      <c r="U119" s="49"/>
      <c r="V119" s="49"/>
    </row>
    <row r="120" spans="1:24" s="50" customFormat="1" ht="16">
      <c r="A120" s="910"/>
      <c r="B120" s="35"/>
      <c r="C120" s="909"/>
      <c r="G120" s="35"/>
      <c r="H120" s="35"/>
      <c r="I120" s="34"/>
      <c r="J120" s="34"/>
      <c r="K120" s="34"/>
      <c r="Q120" s="49"/>
      <c r="R120" s="49"/>
      <c r="S120" s="49"/>
      <c r="T120" s="49"/>
      <c r="U120" s="49"/>
      <c r="V120" s="49"/>
    </row>
    <row r="121" spans="1:24" s="50" customFormat="1" ht="16">
      <c r="A121" s="910"/>
      <c r="B121" s="35"/>
      <c r="C121" s="909"/>
      <c r="G121" s="35"/>
      <c r="H121" s="35"/>
      <c r="I121" s="34"/>
      <c r="J121" s="34"/>
      <c r="K121" s="34"/>
      <c r="Q121" s="49"/>
      <c r="R121" s="49"/>
      <c r="S121" s="49"/>
      <c r="T121" s="49"/>
      <c r="U121" s="49"/>
      <c r="V121" s="49"/>
    </row>
    <row r="122" spans="1:24" ht="23.25" customHeight="1">
      <c r="A122" s="967">
        <f>A4</f>
        <v>0</v>
      </c>
      <c r="B122" s="967"/>
      <c r="C122" s="967"/>
      <c r="D122" s="967"/>
      <c r="E122" s="967"/>
      <c r="F122" s="976">
        <f>N4</f>
        <v>0</v>
      </c>
      <c r="G122" s="976"/>
      <c r="H122" s="976"/>
      <c r="I122" s="976"/>
      <c r="J122" s="976"/>
    </row>
    <row r="123" spans="1:24" ht="23.25" customHeight="1">
      <c r="A123" s="897" t="s">
        <v>520</v>
      </c>
    </row>
    <row r="124" spans="1:24" ht="23.25" customHeight="1">
      <c r="A124" s="966" t="s">
        <v>521</v>
      </c>
      <c r="B124" s="966"/>
      <c r="C124" s="898"/>
    </row>
    <row r="125" spans="1:24" ht="23.25" customHeight="1">
      <c r="A125" s="547" t="s">
        <v>470</v>
      </c>
      <c r="B125" s="867">
        <f>SUM(W58:W61)</f>
        <v>0</v>
      </c>
    </row>
    <row r="126" spans="1:24" ht="23.25" customHeight="1">
      <c r="A126" s="546" t="s">
        <v>360</v>
      </c>
      <c r="B126" s="867">
        <f>SUM(W62:W71)+W104+W105+W106*2+W107*2</f>
        <v>0</v>
      </c>
    </row>
    <row r="127" spans="1:24" ht="23.25" customHeight="1">
      <c r="A127" s="546" t="s">
        <v>361</v>
      </c>
      <c r="B127" s="867">
        <f>SUM(W72:W87)+W104+W105</f>
        <v>0</v>
      </c>
    </row>
    <row r="128" spans="1:24" ht="23.25" customHeight="1">
      <c r="A128" s="546" t="s">
        <v>362</v>
      </c>
      <c r="B128" s="867">
        <f>SUM(W88:W95)+SUM(W98:W99)+W108+W109</f>
        <v>0</v>
      </c>
    </row>
    <row r="129" spans="1:2" ht="23.25" customHeight="1">
      <c r="A129" s="546" t="s">
        <v>363</v>
      </c>
      <c r="B129" s="867">
        <f>SUM(W96:W97)+SUM(W100:W103)</f>
        <v>0</v>
      </c>
    </row>
    <row r="130" spans="1:2" ht="23.25" customHeight="1">
      <c r="A130" s="546" t="s">
        <v>364</v>
      </c>
      <c r="B130" s="867">
        <f>SUM(W108:W109)</f>
        <v>0</v>
      </c>
    </row>
  </sheetData>
  <sheetProtection selectLockedCells="1" selectUnlockedCells="1"/>
  <autoFilter ref="V6:V115" xr:uid="{1A6589F1-0DCD-49FE-8835-35D3EE022B5E}"/>
  <mergeCells count="12">
    <mergeCell ref="A124:B124"/>
    <mergeCell ref="A122:E122"/>
    <mergeCell ref="N4:W4"/>
    <mergeCell ref="A4:M4"/>
    <mergeCell ref="A1:E2"/>
    <mergeCell ref="A3:B3"/>
    <mergeCell ref="I1:K1"/>
    <mergeCell ref="I2:K2"/>
    <mergeCell ref="M2:N2"/>
    <mergeCell ref="M1:N1"/>
    <mergeCell ref="N3:Q3"/>
    <mergeCell ref="F122:J122"/>
  </mergeCells>
  <conditionalFormatting sqref="A1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{8FE5910E-990E-644F-A325-A5E8CF2A02F8}</x14:id>
        </ext>
      </extLst>
    </cfRule>
  </conditionalFormatting>
  <conditionalFormatting sqref="A6:U6">
    <cfRule type="dataBar" priority="5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{D96DD46F-4161-4970-8DFC-06230A3CA15C}</x14:id>
        </ext>
      </extLst>
    </cfRule>
  </conditionalFormatting>
  <pageMargins left="0.25" right="0.25" top="0.75" bottom="0.75" header="0.3" footer="0.3"/>
  <pageSetup paperSize="9" fitToHeight="0" orientation="landscape" horizontalDpi="4294967292" verticalDpi="4294967292" r:id="rId1"/>
  <headerFooter>
    <oddHeader>&amp;LPRODUCTION/PACKING LIST &amp;RNEO GRP</oddHeader>
    <oddFooter>Page &amp;P of &amp;N</oddFooter>
  </headerFooter>
  <rowBreaks count="1" manualBreakCount="1">
    <brk id="119" max="1638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FE5910E-990E-644F-A325-A5E8CF2A02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A124</xm:sqref>
        </x14:conditionalFormatting>
        <x14:conditionalFormatting xmlns:xm="http://schemas.microsoft.com/office/excel/2006/main">
          <x14:cfRule type="dataBar" id="{D96DD46F-4161-4970-8DFC-06230A3CA1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A6:U6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4D80-539C-CB44-AAD8-C68F2020E3A9}">
  <sheetPr>
    <tabColor theme="0" tint="-4.9989318521683403E-2"/>
    <pageSetUpPr fitToPage="1"/>
  </sheetPr>
  <dimension ref="A1:CC44"/>
  <sheetViews>
    <sheetView showGridLines="0" showRowColHeaders="0" zoomScale="80" zoomScaleNormal="80" zoomScalePageLayoutView="75" workbookViewId="0">
      <pane ySplit="10" topLeftCell="A11" activePane="bottomLeft" state="frozen"/>
      <selection pane="bottomLeft" activeCell="M12" sqref="M12"/>
    </sheetView>
  </sheetViews>
  <sheetFormatPr baseColWidth="10" defaultColWidth="11" defaultRowHeight="21"/>
  <cols>
    <col min="1" max="1" width="3.5" style="104" customWidth="1"/>
    <col min="2" max="2" width="13.33203125" customWidth="1"/>
    <col min="3" max="3" width="16.1640625" style="503" customWidth="1"/>
    <col min="4" max="4" width="3.5" style="104" customWidth="1"/>
    <col min="5" max="5" width="7.6640625" style="46" customWidth="1"/>
    <col min="6" max="6" width="8.83203125" customWidth="1"/>
    <col min="7" max="7" width="4.83203125" style="2" customWidth="1"/>
    <col min="8" max="8" width="14.5" style="12" customWidth="1"/>
    <col min="9" max="9" width="5.5" style="2" customWidth="1"/>
    <col min="10" max="10" width="5.83203125" style="2" customWidth="1"/>
    <col min="11" max="11" width="7.33203125" customWidth="1"/>
    <col min="12" max="12" width="16" style="6" customWidth="1"/>
    <col min="13" max="28" width="9.83203125" style="8" customWidth="1"/>
    <col min="29" max="29" width="17.6640625" style="6" customWidth="1"/>
    <col min="30" max="30" width="10.1640625" style="6" customWidth="1"/>
    <col min="31" max="31" width="10.83203125" customWidth="1"/>
    <col min="32" max="33" width="11" customWidth="1"/>
    <col min="34" max="34" width="11" style="8" customWidth="1"/>
    <col min="35" max="35" width="11" customWidth="1"/>
    <col min="36" max="36" width="7.6640625" style="298" hidden="1" customWidth="1"/>
    <col min="37" max="37" width="8.1640625" style="298" hidden="1" customWidth="1"/>
    <col min="38" max="38" width="5" style="13" hidden="1" customWidth="1"/>
    <col min="39" max="39" width="4.5" style="14" hidden="1" customWidth="1"/>
    <col min="40" max="40" width="4.6640625" style="15" hidden="1" customWidth="1"/>
    <col min="41" max="41" width="5" style="16" hidden="1" customWidth="1"/>
    <col min="42" max="42" width="5" style="17" hidden="1" customWidth="1"/>
    <col min="43" max="44" width="5" style="18" hidden="1" customWidth="1"/>
    <col min="45" max="46" width="5.5" style="20" hidden="1" customWidth="1"/>
    <col min="47" max="47" width="5" style="19" hidden="1" customWidth="1"/>
    <col min="48" max="48" width="6" style="20" hidden="1" customWidth="1"/>
    <col min="49" max="53" width="5" style="21" hidden="1" customWidth="1"/>
    <col min="54" max="54" width="7.83203125" style="311" hidden="1" customWidth="1"/>
    <col min="55" max="55" width="8.6640625" style="557" hidden="1" customWidth="1"/>
    <col min="56" max="56" width="8.6640625" hidden="1" customWidth="1"/>
    <col min="57" max="57" width="8.83203125" style="557" hidden="1" customWidth="1"/>
    <col min="58" max="58" width="8.83203125" hidden="1" customWidth="1"/>
    <col min="59" max="59" width="8" style="557" hidden="1" customWidth="1"/>
    <col min="60" max="60" width="8" hidden="1" customWidth="1"/>
    <col min="61" max="61" width="3.1640625" style="588" hidden="1" customWidth="1"/>
    <col min="62" max="69" width="11" hidden="1" customWidth="1"/>
    <col min="70" max="70" width="3.83203125" style="588" hidden="1" customWidth="1"/>
    <col min="71" max="73" width="11" hidden="1" customWidth="1"/>
    <col min="74" max="74" width="3.83203125" style="588" hidden="1" customWidth="1"/>
    <col min="75" max="78" width="11" hidden="1" customWidth="1"/>
    <col min="79" max="79" width="0" hidden="1" customWidth="1"/>
  </cols>
  <sheetData>
    <row r="1" spans="1:81" ht="30" customHeight="1">
      <c r="L1" s="14"/>
      <c r="M1" s="368" t="s">
        <v>7</v>
      </c>
      <c r="N1" s="944">
        <f>SUM(AC$12:AC$43)</f>
        <v>0</v>
      </c>
      <c r="O1" s="944"/>
      <c r="P1" s="369" t="s">
        <v>8</v>
      </c>
      <c r="Q1" s="107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 t="s">
        <v>501</v>
      </c>
      <c r="AF1" s="171"/>
      <c r="AG1" s="171"/>
      <c r="AH1" s="171"/>
      <c r="AL1" s="593"/>
      <c r="AM1" s="6"/>
      <c r="AN1" s="6"/>
      <c r="AO1" s="6"/>
      <c r="AP1" s="6"/>
      <c r="AQ1" s="6"/>
      <c r="AR1" s="6"/>
      <c r="AS1" s="597"/>
      <c r="AT1" s="601"/>
      <c r="AU1" s="6"/>
      <c r="AV1" s="6"/>
      <c r="AW1" s="6"/>
      <c r="AX1" s="10"/>
      <c r="AY1" s="598"/>
      <c r="AZ1" s="598"/>
      <c r="BA1" s="598"/>
    </row>
    <row r="2" spans="1:81" ht="23.75" hidden="1" customHeight="1">
      <c r="A2" s="26"/>
      <c r="B2" s="945"/>
      <c r="C2" s="504"/>
      <c r="D2" s="26"/>
      <c r="E2" s="26"/>
      <c r="H2"/>
      <c r="M2" s="270"/>
      <c r="N2" s="271"/>
      <c r="O2" s="271"/>
      <c r="P2" s="69"/>
      <c r="Q2" s="69"/>
      <c r="R2" s="171"/>
      <c r="S2" s="171"/>
      <c r="T2" s="171"/>
      <c r="U2" s="171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 t="s">
        <v>126</v>
      </c>
      <c r="AI2" s="2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81" ht="25.25" customHeight="1">
      <c r="A3" s="26"/>
      <c r="B3" s="945"/>
      <c r="C3" s="504"/>
      <c r="D3" s="26"/>
      <c r="E3" s="26"/>
      <c r="H3"/>
      <c r="M3" s="125" t="s">
        <v>57</v>
      </c>
      <c r="N3" s="965">
        <f>SUM(M12:AB43)</f>
        <v>0</v>
      </c>
      <c r="O3" s="965"/>
      <c r="P3" s="69"/>
      <c r="Q3" s="69"/>
      <c r="R3" s="171"/>
      <c r="S3" s="171"/>
      <c r="T3" s="171"/>
      <c r="U3" s="171"/>
      <c r="V3" s="132"/>
      <c r="W3" s="132"/>
      <c r="X3" s="132"/>
      <c r="Y3" s="132"/>
      <c r="Z3" s="132"/>
      <c r="AA3" s="132"/>
      <c r="AB3" s="132"/>
      <c r="AC3" s="132"/>
      <c r="AD3" s="132"/>
      <c r="AE3" s="357">
        <f>AH7</f>
        <v>0</v>
      </c>
      <c r="AF3" s="351"/>
      <c r="AG3" s="132"/>
      <c r="AH3" s="132"/>
      <c r="AI3" s="22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Z3" s="356"/>
    </row>
    <row r="4" spans="1:81" ht="25.25" customHeight="1">
      <c r="A4" s="26"/>
      <c r="B4" s="945"/>
      <c r="C4" s="504"/>
      <c r="D4" s="26"/>
      <c r="E4" s="26"/>
      <c r="H4"/>
      <c r="M4" s="125" t="s">
        <v>11</v>
      </c>
      <c r="N4" s="947">
        <f>SUM(AK12:AK43)</f>
        <v>0</v>
      </c>
      <c r="O4" s="947"/>
      <c r="P4" s="133" t="s">
        <v>5</v>
      </c>
      <c r="Q4" s="69"/>
      <c r="R4" s="171"/>
      <c r="S4" s="171"/>
      <c r="T4" s="171"/>
      <c r="U4" s="171"/>
      <c r="V4" s="137"/>
      <c r="W4" s="137"/>
      <c r="X4" s="137"/>
      <c r="Y4" s="137"/>
      <c r="Z4" s="137"/>
      <c r="AA4" s="137"/>
      <c r="AB4" s="137"/>
      <c r="AC4" s="138"/>
      <c r="AD4" s="138"/>
      <c r="AE4" s="138"/>
      <c r="AF4" s="138"/>
      <c r="AG4" s="139"/>
      <c r="AH4" s="139"/>
      <c r="AI4" s="22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Z4" s="948" t="s">
        <v>52</v>
      </c>
      <c r="CC4" s="943"/>
    </row>
    <row r="5" spans="1:81" ht="17" customHeight="1">
      <c r="A5" s="26"/>
      <c r="B5" s="945"/>
      <c r="C5" s="504"/>
      <c r="D5" s="26"/>
      <c r="E5" s="26"/>
      <c r="H5"/>
      <c r="L5" s="136"/>
      <c r="P5" s="39"/>
      <c r="Q5" s="39"/>
      <c r="U5" s="62"/>
      <c r="X5" s="22"/>
      <c r="Y5" s="62"/>
      <c r="Z5" s="62"/>
      <c r="AA5" s="62"/>
      <c r="AB5" s="62"/>
      <c r="AD5" s="22"/>
      <c r="AE5" s="22"/>
      <c r="AF5" s="22"/>
      <c r="AG5" s="22"/>
      <c r="AH5" s="22"/>
      <c r="AI5" s="22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Z5" s="948"/>
      <c r="CC5" s="943"/>
    </row>
    <row r="6" spans="1:81" ht="21.5" customHeight="1">
      <c r="B6" s="945"/>
      <c r="S6" s="359"/>
      <c r="AC6" s="126" t="s">
        <v>120</v>
      </c>
      <c r="AL6" s="593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Z6" s="948"/>
      <c r="CC6" s="943"/>
    </row>
    <row r="7" spans="1:81" ht="26" customHeight="1">
      <c r="A7" s="88"/>
      <c r="B7" s="946"/>
      <c r="C7" s="505"/>
      <c r="D7" s="88"/>
      <c r="E7" s="757"/>
      <c r="L7" s="161" t="s">
        <v>58</v>
      </c>
      <c r="M7" s="225">
        <f>SUM(AL12:AL43)</f>
        <v>0</v>
      </c>
      <c r="N7" s="210">
        <f t="shared" ref="N7:Y7" si="0">SUM(AM12:AM43)</f>
        <v>0</v>
      </c>
      <c r="O7" s="210">
        <f t="shared" si="0"/>
        <v>0</v>
      </c>
      <c r="P7" s="210">
        <f t="shared" si="0"/>
        <v>0</v>
      </c>
      <c r="Q7" s="210">
        <f t="shared" si="0"/>
        <v>0</v>
      </c>
      <c r="R7" s="210">
        <f t="shared" si="0"/>
        <v>0</v>
      </c>
      <c r="S7" s="210">
        <f t="shared" si="0"/>
        <v>0</v>
      </c>
      <c r="T7" s="210">
        <f t="shared" si="0"/>
        <v>0</v>
      </c>
      <c r="U7" s="210">
        <f t="shared" si="0"/>
        <v>0</v>
      </c>
      <c r="V7" s="210">
        <f t="shared" si="0"/>
        <v>0</v>
      </c>
      <c r="W7" s="210">
        <f t="shared" si="0"/>
        <v>0</v>
      </c>
      <c r="X7" s="210">
        <f t="shared" si="0"/>
        <v>0</v>
      </c>
      <c r="Y7" s="210">
        <f t="shared" si="0"/>
        <v>0</v>
      </c>
      <c r="Z7" s="210">
        <f>SUM(AY12:AY43)</f>
        <v>0</v>
      </c>
      <c r="AA7" s="210">
        <f>SUM(AZ12:AZ43)</f>
        <v>0</v>
      </c>
      <c r="AB7" s="210">
        <f>SUM(BA12:BA43)</f>
        <v>0</v>
      </c>
      <c r="AC7" s="226">
        <f>SUM(M7:AB7)</f>
        <v>0</v>
      </c>
      <c r="AD7" s="206"/>
      <c r="AE7" s="129"/>
      <c r="AG7" s="128" t="s">
        <v>50</v>
      </c>
      <c r="AH7" s="127">
        <f>SUM(AH12:AH43)</f>
        <v>0</v>
      </c>
      <c r="AJ7" s="299"/>
      <c r="AK7" s="299"/>
      <c r="AL7" s="594"/>
      <c r="AM7" s="595"/>
      <c r="AN7" s="595"/>
      <c r="AO7" s="595"/>
      <c r="AP7" s="595"/>
      <c r="AQ7" s="595"/>
      <c r="AR7" s="595"/>
      <c r="AS7" s="597"/>
      <c r="AT7" s="601"/>
      <c r="AU7" s="595"/>
      <c r="AV7" s="595"/>
      <c r="AW7" s="595"/>
      <c r="AX7" s="10"/>
      <c r="AY7" s="598"/>
      <c r="AZ7" s="598"/>
      <c r="BA7" s="598"/>
      <c r="BB7" s="312"/>
      <c r="BC7" s="558"/>
      <c r="BD7" s="129"/>
      <c r="BE7" s="558"/>
      <c r="BF7" s="129"/>
      <c r="BG7" s="558"/>
      <c r="BH7" s="129"/>
      <c r="BJ7" s="8">
        <f t="shared" ref="BJ7:BQ7" si="1">SUM(BJ12:BJ29)</f>
        <v>0</v>
      </c>
      <c r="BK7" s="8">
        <f t="shared" si="1"/>
        <v>0</v>
      </c>
      <c r="BL7" s="8">
        <f t="shared" si="1"/>
        <v>0</v>
      </c>
      <c r="BM7" s="8">
        <f t="shared" si="1"/>
        <v>0</v>
      </c>
      <c r="BN7" s="8">
        <f t="shared" si="1"/>
        <v>0</v>
      </c>
      <c r="BO7" s="8">
        <f t="shared" si="1"/>
        <v>0</v>
      </c>
      <c r="BP7" s="8">
        <f t="shared" si="1"/>
        <v>0</v>
      </c>
      <c r="BQ7" s="8">
        <f t="shared" si="1"/>
        <v>0</v>
      </c>
      <c r="BR7" s="589"/>
      <c r="BS7" s="8">
        <f>SUM(BS12:BS29)</f>
        <v>0</v>
      </c>
      <c r="BT7" s="8">
        <f>SUM(BT12:BT29)</f>
        <v>0</v>
      </c>
      <c r="BU7" s="8">
        <f>SUM(BU12:BU29)</f>
        <v>0</v>
      </c>
      <c r="BV7" s="589"/>
      <c r="BW7" s="8">
        <f>SUM(BW12:BW29)</f>
        <v>0</v>
      </c>
      <c r="BX7" s="8">
        <f>SUM(BX33:BX43)</f>
        <v>0</v>
      </c>
      <c r="BY7" s="8">
        <f>SUM(BY12:BY29)</f>
        <v>0</v>
      </c>
    </row>
    <row r="8" spans="1:81" s="8" customFormat="1" ht="63.5" customHeight="1">
      <c r="A8" s="208"/>
      <c r="B8" s="209"/>
      <c r="C8" s="506" t="s">
        <v>113</v>
      </c>
      <c r="D8" s="240" t="s">
        <v>248</v>
      </c>
      <c r="E8" s="221" t="s">
        <v>495</v>
      </c>
      <c r="F8" s="793" t="s">
        <v>114</v>
      </c>
      <c r="G8" s="210" t="s">
        <v>115</v>
      </c>
      <c r="H8" s="210" t="s">
        <v>119</v>
      </c>
      <c r="I8" s="221" t="s">
        <v>116</v>
      </c>
      <c r="J8" s="221" t="s">
        <v>475</v>
      </c>
      <c r="K8" s="793" t="s">
        <v>117</v>
      </c>
      <c r="L8" s="222" t="s">
        <v>118</v>
      </c>
      <c r="M8" s="241" t="s">
        <v>194</v>
      </c>
      <c r="N8" s="25" t="s">
        <v>30</v>
      </c>
      <c r="O8" s="322" t="s">
        <v>186</v>
      </c>
      <c r="P8" s="247" t="s">
        <v>195</v>
      </c>
      <c r="Q8" s="248" t="s">
        <v>196</v>
      </c>
      <c r="R8" s="249" t="s">
        <v>267</v>
      </c>
      <c r="S8" s="358" t="s">
        <v>269</v>
      </c>
      <c r="T8" s="323" t="s">
        <v>268</v>
      </c>
      <c r="U8" s="324" t="s">
        <v>197</v>
      </c>
      <c r="V8" s="250" t="s">
        <v>198</v>
      </c>
      <c r="W8" s="325" t="s">
        <v>199</v>
      </c>
      <c r="X8" s="251" t="s">
        <v>200</v>
      </c>
      <c r="Y8" s="252" t="s">
        <v>193</v>
      </c>
      <c r="Z8" s="326" t="s">
        <v>201</v>
      </c>
      <c r="AA8" s="521" t="s">
        <v>499</v>
      </c>
      <c r="AB8" s="521" t="s">
        <v>500</v>
      </c>
      <c r="AC8" s="243" t="s">
        <v>4</v>
      </c>
      <c r="AD8" s="223" t="s">
        <v>12</v>
      </c>
      <c r="AE8" s="224" t="s">
        <v>9</v>
      </c>
      <c r="AG8" s="113" t="s">
        <v>51</v>
      </c>
      <c r="AH8" s="113" t="s">
        <v>52</v>
      </c>
      <c r="AJ8" s="319" t="s">
        <v>5</v>
      </c>
      <c r="AK8" s="300" t="s">
        <v>6</v>
      </c>
      <c r="AL8" s="602" t="s">
        <v>1</v>
      </c>
      <c r="AM8" s="603" t="s">
        <v>2</v>
      </c>
      <c r="AN8" s="604" t="s">
        <v>10</v>
      </c>
      <c r="AO8" s="605" t="s">
        <v>28</v>
      </c>
      <c r="AP8" s="606" t="s">
        <v>3</v>
      </c>
      <c r="AQ8" s="607" t="s">
        <v>15</v>
      </c>
      <c r="AR8" s="615" t="s">
        <v>263</v>
      </c>
      <c r="AS8" s="608" t="s">
        <v>18</v>
      </c>
      <c r="AT8" s="609" t="s">
        <v>56</v>
      </c>
      <c r="AU8" s="610" t="s">
        <v>13</v>
      </c>
      <c r="AV8" s="611" t="s">
        <v>14</v>
      </c>
      <c r="AW8" s="612" t="s">
        <v>17</v>
      </c>
      <c r="AX8" s="613" t="s">
        <v>47</v>
      </c>
      <c r="AY8" s="614" t="s">
        <v>48</v>
      </c>
      <c r="AZ8" s="804" t="str">
        <f>AA8</f>
        <v>NATURAL WOOD tex.</v>
      </c>
      <c r="BA8" s="804" t="str">
        <f>AB8</f>
        <v>NATURAL WOOD no tex.</v>
      </c>
      <c r="BB8" s="313" t="s">
        <v>55</v>
      </c>
      <c r="BC8" s="559" t="s">
        <v>84</v>
      </c>
      <c r="BD8" s="563">
        <f>SUM(BD12:BD29)</f>
        <v>0</v>
      </c>
      <c r="BE8" s="564" t="s">
        <v>85</v>
      </c>
      <c r="BF8" s="563">
        <f>SUM(BF12:BF29)</f>
        <v>0</v>
      </c>
      <c r="BG8" s="564" t="s">
        <v>86</v>
      </c>
      <c r="BH8" s="563">
        <f>SUM(BH12:BH29)</f>
        <v>0</v>
      </c>
      <c r="BI8" s="589"/>
      <c r="BJ8" s="327" t="s">
        <v>212</v>
      </c>
      <c r="BK8" s="327" t="s">
        <v>104</v>
      </c>
      <c r="BL8" s="327" t="s">
        <v>103</v>
      </c>
      <c r="BM8" s="327" t="s">
        <v>29</v>
      </c>
      <c r="BN8" s="327" t="s">
        <v>69</v>
      </c>
      <c r="BO8" s="327" t="s">
        <v>70</v>
      </c>
      <c r="BP8" s="327" t="s">
        <v>221</v>
      </c>
      <c r="BQ8" s="327" t="s">
        <v>222</v>
      </c>
      <c r="BR8" s="327"/>
      <c r="BS8" s="327" t="s">
        <v>210</v>
      </c>
      <c r="BT8" s="327" t="s">
        <v>211</v>
      </c>
      <c r="BU8" s="327" t="s">
        <v>259</v>
      </c>
      <c r="BV8" s="327"/>
      <c r="BW8" s="328" t="s">
        <v>468</v>
      </c>
      <c r="BX8" s="328" t="s">
        <v>230</v>
      </c>
      <c r="BY8" s="327" t="s">
        <v>222</v>
      </c>
    </row>
    <row r="9" spans="1:81" s="65" customFormat="1" ht="30" hidden="1" customHeight="1">
      <c r="A9" s="141"/>
      <c r="C9" s="507"/>
      <c r="D9" s="143"/>
      <c r="E9" s="146"/>
      <c r="F9" s="67"/>
      <c r="G9" s="142"/>
      <c r="H9" s="142"/>
      <c r="I9" s="149"/>
      <c r="J9" s="149"/>
      <c r="K9" s="67"/>
      <c r="L9" s="162"/>
      <c r="M9" s="755" t="s">
        <v>132</v>
      </c>
      <c r="N9" s="755" t="s">
        <v>133</v>
      </c>
      <c r="O9" s="755" t="s">
        <v>134</v>
      </c>
      <c r="P9" s="755" t="s">
        <v>135</v>
      </c>
      <c r="Q9" s="755" t="s">
        <v>136</v>
      </c>
      <c r="R9" s="755" t="s">
        <v>137</v>
      </c>
      <c r="S9" s="755" t="s">
        <v>264</v>
      </c>
      <c r="T9" s="755" t="s">
        <v>138</v>
      </c>
      <c r="U9" s="755" t="s">
        <v>139</v>
      </c>
      <c r="V9" s="755" t="s">
        <v>140</v>
      </c>
      <c r="W9" s="755" t="s">
        <v>176</v>
      </c>
      <c r="X9" s="755" t="s">
        <v>177</v>
      </c>
      <c r="Y9" s="755" t="s">
        <v>178</v>
      </c>
      <c r="Z9" s="755" t="s">
        <v>179</v>
      </c>
      <c r="AA9" s="435" t="s">
        <v>514</v>
      </c>
      <c r="AB9" s="435" t="s">
        <v>515</v>
      </c>
      <c r="AC9" s="87"/>
      <c r="AD9" s="66"/>
      <c r="AE9" s="154"/>
      <c r="AG9" s="155"/>
      <c r="AH9" s="155"/>
      <c r="AJ9" s="301"/>
      <c r="AK9" s="301"/>
      <c r="AL9" s="145"/>
      <c r="AM9" s="144"/>
      <c r="AN9" s="146"/>
      <c r="AO9" s="146"/>
      <c r="AP9" s="146"/>
      <c r="AQ9" s="146"/>
      <c r="AR9" s="146"/>
      <c r="AS9" s="147"/>
      <c r="AT9" s="147"/>
      <c r="AU9" s="147"/>
      <c r="AV9" s="147"/>
      <c r="AW9" s="148"/>
      <c r="AX9" s="146"/>
      <c r="AY9" s="148"/>
      <c r="AZ9" s="614" t="str">
        <f>AA9</f>
        <v>16</v>
      </c>
      <c r="BA9" s="148"/>
      <c r="BB9" s="314"/>
      <c r="BC9" s="560"/>
      <c r="BD9" s="525"/>
      <c r="BE9" s="560"/>
      <c r="BF9" s="525"/>
      <c r="BG9" s="560"/>
      <c r="BH9" s="525"/>
      <c r="BI9" s="589"/>
      <c r="BJ9" s="67"/>
      <c r="BK9" s="67"/>
      <c r="BL9" s="67"/>
      <c r="BM9" s="67"/>
      <c r="BN9" s="67"/>
      <c r="BO9" s="67"/>
      <c r="BP9" s="67"/>
      <c r="BQ9" s="67"/>
      <c r="BR9" s="327"/>
      <c r="BS9" s="67"/>
      <c r="BT9" s="67"/>
      <c r="BU9" s="67"/>
      <c r="BV9" s="327"/>
      <c r="BW9" s="67"/>
      <c r="BX9" s="67"/>
      <c r="BY9" s="67"/>
    </row>
    <row r="10" spans="1:81" s="65" customFormat="1" ht="24" customHeight="1">
      <c r="A10" s="141"/>
      <c r="C10" s="507"/>
      <c r="D10" s="143"/>
      <c r="E10" s="146"/>
      <c r="F10" s="67"/>
      <c r="G10" s="142"/>
      <c r="H10" s="142"/>
      <c r="I10" s="149"/>
      <c r="J10" s="149"/>
      <c r="K10" s="67"/>
      <c r="L10" s="764"/>
      <c r="M10" s="984" t="s">
        <v>210</v>
      </c>
      <c r="N10" s="985"/>
      <c r="O10" s="985"/>
      <c r="P10" s="985"/>
      <c r="Q10" s="985"/>
      <c r="R10" s="985"/>
      <c r="S10" s="985"/>
      <c r="T10" s="985"/>
      <c r="U10" s="985"/>
      <c r="V10" s="985"/>
      <c r="W10" s="985"/>
      <c r="X10" s="985"/>
      <c r="Y10" s="985"/>
      <c r="Z10" s="985"/>
      <c r="AA10" s="986"/>
      <c r="AB10" s="756" t="s">
        <v>259</v>
      </c>
      <c r="AC10" s="87"/>
      <c r="AD10" s="66"/>
      <c r="AE10" s="154"/>
      <c r="AG10" s="155"/>
      <c r="AH10" s="155"/>
      <c r="AJ10" s="301"/>
      <c r="AK10" s="301"/>
      <c r="AL10" s="145"/>
      <c r="AM10" s="144"/>
      <c r="AN10" s="146"/>
      <c r="AO10" s="146"/>
      <c r="AP10" s="146"/>
      <c r="AQ10" s="146"/>
      <c r="AR10" s="146"/>
      <c r="AS10" s="147"/>
      <c r="AT10" s="147"/>
      <c r="AU10" s="147"/>
      <c r="AV10" s="147"/>
      <c r="AW10" s="148"/>
      <c r="AX10" s="146"/>
      <c r="AY10" s="148"/>
      <c r="AZ10" s="148"/>
      <c r="BA10" s="148"/>
      <c r="BB10" s="314"/>
      <c r="BC10" s="560"/>
      <c r="BD10" s="525"/>
      <c r="BE10" s="560"/>
      <c r="BF10" s="525"/>
      <c r="BG10" s="560"/>
      <c r="BH10" s="525"/>
      <c r="BI10" s="589"/>
      <c r="BJ10" s="67"/>
      <c r="BK10" s="67"/>
      <c r="BL10" s="67"/>
      <c r="BM10" s="67"/>
      <c r="BN10" s="67"/>
      <c r="BO10" s="67"/>
      <c r="BP10" s="67"/>
      <c r="BQ10" s="67"/>
      <c r="BR10" s="327"/>
      <c r="BS10" s="67"/>
      <c r="BT10" s="67"/>
      <c r="BU10" s="67"/>
      <c r="BV10" s="327"/>
      <c r="BW10" s="67"/>
      <c r="BX10" s="67"/>
      <c r="BY10" s="67"/>
    </row>
    <row r="11" spans="1:81" s="65" customFormat="1" ht="35.5" customHeight="1">
      <c r="A11" s="671"/>
      <c r="B11" s="67"/>
      <c r="C11" s="433" t="s">
        <v>455</v>
      </c>
      <c r="D11" s="64"/>
      <c r="E11" s="458"/>
      <c r="F11" s="67"/>
      <c r="G11" s="63"/>
      <c r="H11" s="63"/>
      <c r="I11" s="63"/>
      <c r="J11" s="63"/>
      <c r="K11" s="67"/>
      <c r="L11" s="178"/>
      <c r="M11" s="762"/>
      <c r="N11" s="762"/>
      <c r="O11" s="762"/>
      <c r="P11" s="762"/>
      <c r="Q11" s="762"/>
      <c r="R11" s="762"/>
      <c r="S11" s="762"/>
      <c r="T11" s="762"/>
      <c r="U11" s="762"/>
      <c r="V11" s="762"/>
      <c r="W11" s="762"/>
      <c r="X11" s="762"/>
      <c r="Y11" s="762"/>
      <c r="Z11" s="762"/>
      <c r="AA11" s="762"/>
      <c r="AB11" s="763"/>
      <c r="AC11" s="130"/>
      <c r="AD11" s="130" t="s">
        <v>27</v>
      </c>
      <c r="AE11" s="130" t="s">
        <v>27</v>
      </c>
      <c r="AJ11" s="302"/>
      <c r="AK11" s="302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  <c r="AZ11" s="68"/>
      <c r="BA11" s="68"/>
      <c r="BB11" s="315"/>
      <c r="BC11" s="561"/>
      <c r="BD11" s="8"/>
      <c r="BE11" s="561"/>
      <c r="BF11" s="8"/>
      <c r="BG11" s="561"/>
      <c r="BH11" s="8"/>
      <c r="BI11" s="589"/>
      <c r="BK11" s="963"/>
      <c r="BL11" s="963"/>
      <c r="BM11" s="963"/>
      <c r="BN11" s="963"/>
      <c r="BO11" s="963"/>
      <c r="BP11" s="963"/>
      <c r="BQ11" s="963"/>
      <c r="BR11" s="964"/>
      <c r="BS11" s="963"/>
      <c r="BT11" s="963"/>
      <c r="BU11" s="963"/>
      <c r="BV11" s="964"/>
    </row>
    <row r="12" spans="1:81" s="8" customFormat="1" ht="60" customHeight="1">
      <c r="A12" s="227" t="s">
        <v>481</v>
      </c>
      <c r="B12" s="437"/>
      <c r="C12" s="726" t="s">
        <v>456</v>
      </c>
      <c r="D12" s="727"/>
      <c r="E12" s="759"/>
      <c r="F12" s="798" t="s">
        <v>468</v>
      </c>
      <c r="G12" s="728" t="s">
        <v>29</v>
      </c>
      <c r="H12" s="729" t="s">
        <v>484</v>
      </c>
      <c r="I12" s="730">
        <v>1</v>
      </c>
      <c r="J12" s="730">
        <v>0</v>
      </c>
      <c r="K12" s="798" t="s">
        <v>220</v>
      </c>
      <c r="L12" s="794">
        <v>163.9</v>
      </c>
      <c r="M12" s="672"/>
      <c r="N12" s="731"/>
      <c r="O12" s="673"/>
      <c r="P12" s="731"/>
      <c r="Q12" s="673"/>
      <c r="R12" s="731"/>
      <c r="S12" s="673"/>
      <c r="T12" s="731"/>
      <c r="U12" s="731"/>
      <c r="V12" s="673"/>
      <c r="W12" s="731"/>
      <c r="X12" s="673"/>
      <c r="Y12" s="731"/>
      <c r="Z12" s="674"/>
      <c r="AA12" s="731"/>
      <c r="AB12" s="731"/>
      <c r="AC12" s="751">
        <f>SUM(M12:AB12)*L12</f>
        <v>0</v>
      </c>
      <c r="AD12" s="732" t="str">
        <f>IF(SUM(M12:AB12)&gt;0,"Yes","No")</f>
        <v>No</v>
      </c>
      <c r="AE12" s="733" t="str">
        <f t="shared" ref="AE12:AE29" si="2">IF(A12="New","Yes","No")</f>
        <v>Yes</v>
      </c>
      <c r="AG12" s="114">
        <v>1</v>
      </c>
      <c r="AH12" s="115">
        <f>AG12*SUM(M12:AB12)</f>
        <v>0</v>
      </c>
      <c r="AJ12" s="304">
        <v>3.08</v>
      </c>
      <c r="AK12" s="303">
        <f>SUM(M12:AB12)*AJ12</f>
        <v>0</v>
      </c>
      <c r="AL12" s="185">
        <f t="shared" ref="AL12:AL29" si="3">$I$12*M12</f>
        <v>0</v>
      </c>
      <c r="AM12" s="185">
        <f t="shared" ref="AM12:AM29" si="4">$I$12*N12</f>
        <v>0</v>
      </c>
      <c r="AN12" s="185">
        <f t="shared" ref="AN12:AN29" si="5">$I$12*O12</f>
        <v>0</v>
      </c>
      <c r="AO12" s="185">
        <f t="shared" ref="AO12:AO29" si="6">$I$12*P12</f>
        <v>0</v>
      </c>
      <c r="AP12" s="185">
        <f t="shared" ref="AP12:AP29" si="7">$I$12*Q12</f>
        <v>0</v>
      </c>
      <c r="AQ12" s="185">
        <f t="shared" ref="AQ12:AQ29" si="8">$I$12*R12</f>
        <v>0</v>
      </c>
      <c r="AR12" s="185">
        <f t="shared" ref="AR12:AR29" si="9">$I$12*S12</f>
        <v>0</v>
      </c>
      <c r="AS12" s="185">
        <f t="shared" ref="AS12:AS29" si="10">$I$12*T12</f>
        <v>0</v>
      </c>
      <c r="AT12" s="185">
        <f t="shared" ref="AT12:AT29" si="11">$I$12*U12</f>
        <v>0</v>
      </c>
      <c r="AU12" s="185">
        <f t="shared" ref="AU12:AU29" si="12">$I$12*V12</f>
        <v>0</v>
      </c>
      <c r="AV12" s="185">
        <f t="shared" ref="AV12:AV29" si="13">$I$12*W12</f>
        <v>0</v>
      </c>
      <c r="AW12" s="185">
        <f t="shared" ref="AW12:AW29" si="14">$I$12*X12</f>
        <v>0</v>
      </c>
      <c r="AX12" s="185">
        <f t="shared" ref="AX12:AX29" si="15">$I$12*Y12</f>
        <v>0</v>
      </c>
      <c r="AY12" s="185">
        <f t="shared" ref="AY12:AY29" si="16">$I$12*Z12</f>
        <v>0</v>
      </c>
      <c r="AZ12" s="185">
        <f t="shared" ref="AZ12" si="17">$I$12*AA12</f>
        <v>0</v>
      </c>
      <c r="BA12" s="185">
        <f t="shared" ref="BA12" si="18">$I$12*AB12</f>
        <v>0</v>
      </c>
      <c r="BB12" s="316">
        <v>1</v>
      </c>
      <c r="BC12" s="562">
        <v>9</v>
      </c>
      <c r="BD12" s="223">
        <f>SUM($M12:$AB12)*BC12</f>
        <v>0</v>
      </c>
      <c r="BE12" s="562"/>
      <c r="BF12" s="223">
        <f>SUM($M12:$AB12)*BE12</f>
        <v>0</v>
      </c>
      <c r="BG12" s="562"/>
      <c r="BH12" s="223">
        <f>SUM($M12:$AB12)*BG12</f>
        <v>0</v>
      </c>
      <c r="BI12" s="592"/>
      <c r="BJ12" s="209">
        <f>IF(G12="XS",IF(SUM(M12:AB12)&gt;0,SUM(M12:AB12),0),0)*I12</f>
        <v>0</v>
      </c>
      <c r="BK12" s="209">
        <f>IF(G12="S",IF(SUM(M12:AB12)&gt;0,SUM(M12:AB12),0),0)*I12</f>
        <v>0</v>
      </c>
      <c r="BL12" s="209">
        <f>IF(G12="M",IF(SUM(M12:AB12)&gt;0,SUM(M12:AB12),0),0)*I12</f>
        <v>0</v>
      </c>
      <c r="BM12" s="209">
        <f>IF(G12="L",IF(SUM(M12:AB12)&gt;0,SUM(M12:AB12),0),0)*I12</f>
        <v>0</v>
      </c>
      <c r="BN12" s="209">
        <f>IF(G12="XL",IF(SUM(M12:AB12)&gt;0,SUM(M12:AB12),0),0)*I12</f>
        <v>0</v>
      </c>
      <c r="BO12" s="209">
        <f>IF(G12="2XL",IF(SUM(M12:AB12)&gt;0,SUM(M12:AB12),0),0)*I12</f>
        <v>0</v>
      </c>
      <c r="BP12" s="209">
        <f>IF(G12="3XL",IF(SUM(M12:AB12)&gt;0,SUM(M12:AB12),0),0)*I12</f>
        <v>0</v>
      </c>
      <c r="BQ12" s="209">
        <f>IF(G12="various",IF(SUM(M12:AB12)&gt;0,SUM(M12:AB12),0),0)*I12</f>
        <v>0</v>
      </c>
      <c r="BR12" s="592"/>
      <c r="BS12" s="177">
        <f>IF(D12="",IF(SUM(M12:AB12)&gt;0,SUM(M12:AB12),0),0)*I12</f>
        <v>0</v>
      </c>
      <c r="BT12" s="177">
        <f>IF(D12="Dual tex.",IF(SUM(M12:AB12)&gt;0,SUM(M12:AB12),0),0)*I12</f>
        <v>0</v>
      </c>
      <c r="BU12" s="177">
        <f>IF(D12="No tex.",IF(SUM(M12:AB12)&gt;0,SUM(M12:AB12),0),0)*I12</f>
        <v>0</v>
      </c>
      <c r="BV12" s="592"/>
      <c r="BW12" s="209">
        <f>IF(F12="pyramid",IF(SUM(M12:AB12)&gt;0,SUM(M12:AB12),0),0)*I12</f>
        <v>0</v>
      </c>
      <c r="BX12" s="209"/>
      <c r="BY12" s="209">
        <f>IF(F12="various",IF(SUM(M12:AB12)&gt;0,SUM(M12:AB12),0),0)*I12</f>
        <v>0</v>
      </c>
    </row>
    <row r="13" spans="1:81" s="8" customFormat="1" ht="60" customHeight="1">
      <c r="A13" s="230" t="s">
        <v>481</v>
      </c>
      <c r="B13"/>
      <c r="C13" s="734" t="s">
        <v>483</v>
      </c>
      <c r="D13" s="735"/>
      <c r="E13" s="760"/>
      <c r="F13" s="745" t="s">
        <v>468</v>
      </c>
      <c r="G13" s="736" t="s">
        <v>29</v>
      </c>
      <c r="H13" s="737" t="s">
        <v>484</v>
      </c>
      <c r="I13" s="738">
        <v>1</v>
      </c>
      <c r="J13" s="738">
        <v>8</v>
      </c>
      <c r="K13" s="745" t="s">
        <v>220</v>
      </c>
      <c r="L13" s="795">
        <v>180.4</v>
      </c>
      <c r="M13" s="739"/>
      <c r="N13" s="739"/>
      <c r="O13" s="740"/>
      <c r="P13" s="739"/>
      <c r="Q13" s="740"/>
      <c r="R13" s="739"/>
      <c r="S13" s="740"/>
      <c r="T13" s="739"/>
      <c r="U13" s="739"/>
      <c r="V13" s="740"/>
      <c r="W13" s="739"/>
      <c r="X13" s="740"/>
      <c r="Y13" s="739"/>
      <c r="Z13" s="741"/>
      <c r="AA13" s="739"/>
      <c r="AB13" s="739"/>
      <c r="AC13" s="752">
        <f t="shared" ref="AC13:AC28" si="19">SUM(M13:AB13)*L13</f>
        <v>0</v>
      </c>
      <c r="AD13" s="742" t="str">
        <f t="shared" ref="AD13:AD29" si="20">IF(SUM(M13:AB13)&gt;0,"Yes","No")</f>
        <v>No</v>
      </c>
      <c r="AE13" s="743" t="str">
        <f t="shared" si="2"/>
        <v>Yes</v>
      </c>
      <c r="AG13" s="118">
        <v>1</v>
      </c>
      <c r="AH13" s="119">
        <f t="shared" ref="AH13:AH28" si="21">AG13*SUM(M13:AB13)</f>
        <v>0</v>
      </c>
      <c r="AJ13" s="304">
        <v>3.08</v>
      </c>
      <c r="AK13" s="303">
        <f t="shared" ref="AK13:AK28" si="22">SUM(M13:AB13)*AJ13</f>
        <v>0</v>
      </c>
      <c r="AL13" s="185">
        <f t="shared" si="3"/>
        <v>0</v>
      </c>
      <c r="AM13" s="185">
        <f t="shared" si="4"/>
        <v>0</v>
      </c>
      <c r="AN13" s="185">
        <f t="shared" si="5"/>
        <v>0</v>
      </c>
      <c r="AO13" s="185">
        <f t="shared" si="6"/>
        <v>0</v>
      </c>
      <c r="AP13" s="185">
        <f t="shared" si="7"/>
        <v>0</v>
      </c>
      <c r="AQ13" s="185">
        <f t="shared" si="8"/>
        <v>0</v>
      </c>
      <c r="AR13" s="185">
        <f t="shared" si="9"/>
        <v>0</v>
      </c>
      <c r="AS13" s="185">
        <f t="shared" si="10"/>
        <v>0</v>
      </c>
      <c r="AT13" s="185">
        <f t="shared" si="11"/>
        <v>0</v>
      </c>
      <c r="AU13" s="185">
        <f t="shared" si="12"/>
        <v>0</v>
      </c>
      <c r="AV13" s="185">
        <f t="shared" si="13"/>
        <v>0</v>
      </c>
      <c r="AW13" s="185">
        <f t="shared" si="14"/>
        <v>0</v>
      </c>
      <c r="AX13" s="185">
        <f t="shared" si="15"/>
        <v>0</v>
      </c>
      <c r="AY13" s="185">
        <f t="shared" si="16"/>
        <v>0</v>
      </c>
      <c r="AZ13" s="185">
        <f t="shared" ref="AZ13:AZ29" si="23">$I$12*AA13</f>
        <v>0</v>
      </c>
      <c r="BA13" s="185">
        <f t="shared" ref="BA13:BA29" si="24">$I$12*AB13</f>
        <v>0</v>
      </c>
      <c r="BB13" s="317">
        <v>1</v>
      </c>
      <c r="BC13" s="562">
        <v>9</v>
      </c>
      <c r="BD13" s="223">
        <f t="shared" ref="BD13:BD29" si="25">SUM($M13:$AB13)*BC13</f>
        <v>0</v>
      </c>
      <c r="BE13" s="562"/>
      <c r="BF13" s="223">
        <f t="shared" ref="BF13:BF29" si="26">SUM($M13:$AB13)*BE13</f>
        <v>0</v>
      </c>
      <c r="BG13" s="562"/>
      <c r="BH13" s="223">
        <f t="shared" ref="BH13:BH30" si="27">SUM($M13:$AB13)*BG13</f>
        <v>0</v>
      </c>
      <c r="BI13" s="592"/>
      <c r="BJ13" s="209">
        <f t="shared" ref="BJ13:BJ29" si="28">IF(G13="XS",IF(SUM(M13:AB13)&gt;0,SUM(M13:AB13),0),0)*I13</f>
        <v>0</v>
      </c>
      <c r="BK13" s="209">
        <f t="shared" ref="BK13:BK29" si="29">IF(G13="S",IF(SUM(M13:AB13)&gt;0,SUM(M13:AB13),0),0)*I13</f>
        <v>0</v>
      </c>
      <c r="BL13" s="209">
        <f t="shared" ref="BL13:BL29" si="30">IF(G13="M",IF(SUM(M13:AB13)&gt;0,SUM(M13:AB13),0),0)*I13</f>
        <v>0</v>
      </c>
      <c r="BM13" s="209">
        <f t="shared" ref="BM13:BM29" si="31">IF(G13="L",IF(SUM(M13:AB13)&gt;0,SUM(M13:AB13),0),0)*I13</f>
        <v>0</v>
      </c>
      <c r="BN13" s="209">
        <f t="shared" ref="BN13:BN29" si="32">IF(G13="XL",IF(SUM(M13:AB13)&gt;0,SUM(M13:AB13),0),0)*I13</f>
        <v>0</v>
      </c>
      <c r="BO13" s="209">
        <f t="shared" ref="BO13:BO29" si="33">IF(G13="2XL",IF(SUM(M13:AB13)&gt;0,SUM(M13:AB13),0),0)*I13</f>
        <v>0</v>
      </c>
      <c r="BP13" s="209">
        <f t="shared" ref="BP13:BP29" si="34">IF(G13="3XL",IF(SUM(M13:AB13)&gt;0,SUM(M13:AB13),0),0)*I13</f>
        <v>0</v>
      </c>
      <c r="BQ13" s="209">
        <f t="shared" ref="BQ13:BQ29" si="35">IF(G13="various",IF(SUM(M13:AB13)&gt;0,SUM(M13:AB13),0),0)*I13</f>
        <v>0</v>
      </c>
      <c r="BR13" s="592"/>
      <c r="BS13" s="177">
        <f t="shared" ref="BS13:BS29" si="36">IF(D13="",IF(SUM(M13:AB13)&gt;0,SUM(M13:AB13),0),0)*I13</f>
        <v>0</v>
      </c>
      <c r="BT13" s="177">
        <f t="shared" ref="BT13:BT29" si="37">IF(D13="Dual tex.",IF(SUM(M13:AB13)&gt;0,SUM(M13:AB13),0),0)*I13</f>
        <v>0</v>
      </c>
      <c r="BU13" s="177">
        <f t="shared" ref="BU13:BU29" si="38">IF(D13="No tex.",IF(SUM(M13:AB13)&gt;0,SUM(M13:AB13),0),0)*I13</f>
        <v>0</v>
      </c>
      <c r="BV13" s="592"/>
      <c r="BW13" s="209">
        <f t="shared" ref="BW13:BW43" si="39">IF(F13="pyramid",IF(SUM(M13:AB13)&gt;0,SUM(M13:AB13),0),0)*I13</f>
        <v>0</v>
      </c>
      <c r="BX13" s="209"/>
      <c r="BY13" s="209">
        <f t="shared" ref="BY13:BY29" si="40">IF(F13="various",IF(SUM(M13:AB13)&gt;0,SUM(M13:AB13),0),0)*I13</f>
        <v>0</v>
      </c>
    </row>
    <row r="14" spans="1:81" s="8" customFormat="1" ht="60" customHeight="1">
      <c r="A14" s="230" t="s">
        <v>481</v>
      </c>
      <c r="B14"/>
      <c r="C14" s="734" t="s">
        <v>457</v>
      </c>
      <c r="D14" s="748" t="s">
        <v>233</v>
      </c>
      <c r="E14" s="760" t="s">
        <v>373</v>
      </c>
      <c r="F14" s="745" t="s">
        <v>468</v>
      </c>
      <c r="G14" s="736" t="s">
        <v>29</v>
      </c>
      <c r="H14" s="737" t="s">
        <v>484</v>
      </c>
      <c r="I14" s="738">
        <v>1</v>
      </c>
      <c r="J14" s="738">
        <v>0</v>
      </c>
      <c r="K14" s="745" t="s">
        <v>220</v>
      </c>
      <c r="L14" s="795">
        <v>185.9</v>
      </c>
      <c r="M14" s="739"/>
      <c r="N14" s="739"/>
      <c r="O14" s="739"/>
      <c r="P14" s="739"/>
      <c r="Q14" s="739"/>
      <c r="R14" s="739"/>
      <c r="S14" s="739"/>
      <c r="T14" s="739"/>
      <c r="U14" s="739"/>
      <c r="V14" s="739"/>
      <c r="W14" s="739"/>
      <c r="X14" s="739"/>
      <c r="Y14" s="739"/>
      <c r="Z14" s="739"/>
      <c r="AA14" s="739"/>
      <c r="AB14" s="739"/>
      <c r="AC14" s="752">
        <f t="shared" si="19"/>
        <v>0</v>
      </c>
      <c r="AD14" s="742" t="str">
        <f t="shared" si="20"/>
        <v>No</v>
      </c>
      <c r="AE14" s="743" t="str">
        <f t="shared" si="2"/>
        <v>Yes</v>
      </c>
      <c r="AG14" s="118">
        <v>1</v>
      </c>
      <c r="AH14" s="119">
        <f t="shared" si="21"/>
        <v>0</v>
      </c>
      <c r="AJ14" s="304">
        <v>3.52</v>
      </c>
      <c r="AK14" s="303">
        <f t="shared" si="22"/>
        <v>0</v>
      </c>
      <c r="AL14" s="185">
        <f t="shared" si="3"/>
        <v>0</v>
      </c>
      <c r="AM14" s="185">
        <f t="shared" si="4"/>
        <v>0</v>
      </c>
      <c r="AN14" s="185">
        <f t="shared" si="5"/>
        <v>0</v>
      </c>
      <c r="AO14" s="185">
        <f t="shared" si="6"/>
        <v>0</v>
      </c>
      <c r="AP14" s="185">
        <f t="shared" si="7"/>
        <v>0</v>
      </c>
      <c r="AQ14" s="185">
        <f t="shared" si="8"/>
        <v>0</v>
      </c>
      <c r="AR14" s="185">
        <f t="shared" si="9"/>
        <v>0</v>
      </c>
      <c r="AS14" s="185">
        <f t="shared" si="10"/>
        <v>0</v>
      </c>
      <c r="AT14" s="185">
        <f t="shared" si="11"/>
        <v>0</v>
      </c>
      <c r="AU14" s="185">
        <f t="shared" si="12"/>
        <v>0</v>
      </c>
      <c r="AV14" s="185">
        <f t="shared" si="13"/>
        <v>0</v>
      </c>
      <c r="AW14" s="185">
        <f t="shared" si="14"/>
        <v>0</v>
      </c>
      <c r="AX14" s="185">
        <f t="shared" si="15"/>
        <v>0</v>
      </c>
      <c r="AY14" s="185">
        <f t="shared" si="16"/>
        <v>0</v>
      </c>
      <c r="AZ14" s="185">
        <f t="shared" si="23"/>
        <v>0</v>
      </c>
      <c r="BA14" s="185">
        <f t="shared" si="24"/>
        <v>0</v>
      </c>
      <c r="BB14" s="317">
        <v>1</v>
      </c>
      <c r="BC14" s="562">
        <v>9</v>
      </c>
      <c r="BD14" s="223">
        <f t="shared" si="25"/>
        <v>0</v>
      </c>
      <c r="BE14" s="562"/>
      <c r="BF14" s="223">
        <f t="shared" si="26"/>
        <v>0</v>
      </c>
      <c r="BG14" s="562"/>
      <c r="BH14" s="223">
        <f t="shared" si="27"/>
        <v>0</v>
      </c>
      <c r="BI14" s="592"/>
      <c r="BJ14" s="209">
        <f t="shared" si="28"/>
        <v>0</v>
      </c>
      <c r="BK14" s="209">
        <f t="shared" si="29"/>
        <v>0</v>
      </c>
      <c r="BL14" s="209">
        <f t="shared" si="30"/>
        <v>0</v>
      </c>
      <c r="BM14" s="209">
        <f t="shared" si="31"/>
        <v>0</v>
      </c>
      <c r="BN14" s="209">
        <f t="shared" si="32"/>
        <v>0</v>
      </c>
      <c r="BO14" s="209">
        <f t="shared" si="33"/>
        <v>0</v>
      </c>
      <c r="BP14" s="209">
        <f t="shared" si="34"/>
        <v>0</v>
      </c>
      <c r="BQ14" s="209">
        <f t="shared" si="35"/>
        <v>0</v>
      </c>
      <c r="BR14" s="592"/>
      <c r="BS14" s="177">
        <f t="shared" si="36"/>
        <v>0</v>
      </c>
      <c r="BT14" s="177">
        <f t="shared" si="37"/>
        <v>0</v>
      </c>
      <c r="BU14" s="177">
        <f t="shared" si="38"/>
        <v>0</v>
      </c>
      <c r="BV14" s="592"/>
      <c r="BW14" s="209">
        <f t="shared" si="39"/>
        <v>0</v>
      </c>
      <c r="BX14" s="209"/>
      <c r="BY14" s="209">
        <f t="shared" si="40"/>
        <v>0</v>
      </c>
      <c r="BZ14" s="310"/>
    </row>
    <row r="15" spans="1:81" s="8" customFormat="1" ht="60" customHeight="1">
      <c r="A15" s="191" t="s">
        <v>481</v>
      </c>
      <c r="B15"/>
      <c r="C15" s="509" t="s">
        <v>458</v>
      </c>
      <c r="D15" s="182"/>
      <c r="E15" s="10"/>
      <c r="F15" s="276" t="s">
        <v>468</v>
      </c>
      <c r="G15" s="487" t="s">
        <v>29</v>
      </c>
      <c r="H15" s="276" t="s">
        <v>486</v>
      </c>
      <c r="I15" s="69">
        <v>1</v>
      </c>
      <c r="J15" s="69">
        <v>0</v>
      </c>
      <c r="K15" s="8" t="s">
        <v>220</v>
      </c>
      <c r="L15" s="773">
        <v>251.90000000000003</v>
      </c>
      <c r="M15" s="120"/>
      <c r="N15" s="100"/>
      <c r="O15" s="195"/>
      <c r="P15" s="100"/>
      <c r="Q15" s="195"/>
      <c r="R15" s="100"/>
      <c r="S15" s="195"/>
      <c r="T15" s="100"/>
      <c r="U15" s="100"/>
      <c r="V15" s="195"/>
      <c r="W15" s="100"/>
      <c r="X15" s="195"/>
      <c r="Y15" s="100"/>
      <c r="Z15" s="101"/>
      <c r="AA15" s="100"/>
      <c r="AB15" s="100"/>
      <c r="AC15" s="753">
        <f t="shared" si="19"/>
        <v>0</v>
      </c>
      <c r="AD15" s="8" t="str">
        <f t="shared" si="20"/>
        <v>No</v>
      </c>
      <c r="AE15" s="197" t="str">
        <f t="shared" si="2"/>
        <v>Yes</v>
      </c>
      <c r="AG15" s="118">
        <v>1</v>
      </c>
      <c r="AH15" s="119">
        <f t="shared" si="21"/>
        <v>0</v>
      </c>
      <c r="AJ15" s="304">
        <v>5.72</v>
      </c>
      <c r="AK15" s="303">
        <f t="shared" si="22"/>
        <v>0</v>
      </c>
      <c r="AL15" s="185">
        <f t="shared" si="3"/>
        <v>0</v>
      </c>
      <c r="AM15" s="185">
        <f t="shared" si="4"/>
        <v>0</v>
      </c>
      <c r="AN15" s="185">
        <f t="shared" si="5"/>
        <v>0</v>
      </c>
      <c r="AO15" s="185">
        <f t="shared" si="6"/>
        <v>0</v>
      </c>
      <c r="AP15" s="185">
        <f t="shared" si="7"/>
        <v>0</v>
      </c>
      <c r="AQ15" s="185">
        <f t="shared" si="8"/>
        <v>0</v>
      </c>
      <c r="AR15" s="185">
        <f t="shared" si="9"/>
        <v>0</v>
      </c>
      <c r="AS15" s="185">
        <f t="shared" si="10"/>
        <v>0</v>
      </c>
      <c r="AT15" s="185">
        <f t="shared" si="11"/>
        <v>0</v>
      </c>
      <c r="AU15" s="185">
        <f t="shared" si="12"/>
        <v>0</v>
      </c>
      <c r="AV15" s="185">
        <f t="shared" si="13"/>
        <v>0</v>
      </c>
      <c r="AW15" s="185">
        <f t="shared" si="14"/>
        <v>0</v>
      </c>
      <c r="AX15" s="185">
        <f t="shared" si="15"/>
        <v>0</v>
      </c>
      <c r="AY15" s="185">
        <f t="shared" si="16"/>
        <v>0</v>
      </c>
      <c r="AZ15" s="185">
        <f t="shared" si="23"/>
        <v>0</v>
      </c>
      <c r="BA15" s="185">
        <f t="shared" si="24"/>
        <v>0</v>
      </c>
      <c r="BB15" s="317">
        <v>1</v>
      </c>
      <c r="BC15" s="562">
        <v>10</v>
      </c>
      <c r="BD15" s="223">
        <f t="shared" si="25"/>
        <v>0</v>
      </c>
      <c r="BE15" s="562"/>
      <c r="BF15" s="223">
        <f t="shared" si="26"/>
        <v>0</v>
      </c>
      <c r="BG15" s="562"/>
      <c r="BH15" s="223">
        <f t="shared" si="27"/>
        <v>0</v>
      </c>
      <c r="BI15" s="592"/>
      <c r="BJ15" s="209">
        <f t="shared" si="28"/>
        <v>0</v>
      </c>
      <c r="BK15" s="209">
        <f t="shared" si="29"/>
        <v>0</v>
      </c>
      <c r="BL15" s="209">
        <f t="shared" si="30"/>
        <v>0</v>
      </c>
      <c r="BM15" s="209">
        <f t="shared" si="31"/>
        <v>0</v>
      </c>
      <c r="BN15" s="209">
        <f t="shared" si="32"/>
        <v>0</v>
      </c>
      <c r="BO15" s="209">
        <f t="shared" si="33"/>
        <v>0</v>
      </c>
      <c r="BP15" s="209">
        <f t="shared" si="34"/>
        <v>0</v>
      </c>
      <c r="BQ15" s="209">
        <f t="shared" si="35"/>
        <v>0</v>
      </c>
      <c r="BR15" s="592"/>
      <c r="BS15" s="177">
        <f t="shared" si="36"/>
        <v>0</v>
      </c>
      <c r="BT15" s="177">
        <f t="shared" si="37"/>
        <v>0</v>
      </c>
      <c r="BU15" s="177">
        <f t="shared" si="38"/>
        <v>0</v>
      </c>
      <c r="BV15" s="592"/>
      <c r="BW15" s="209">
        <f t="shared" si="39"/>
        <v>0</v>
      </c>
      <c r="BX15" s="209"/>
      <c r="BY15" s="209">
        <f t="shared" si="40"/>
        <v>0</v>
      </c>
    </row>
    <row r="16" spans="1:81" s="8" customFormat="1" ht="60" customHeight="1">
      <c r="A16" s="230" t="s">
        <v>481</v>
      </c>
      <c r="B16"/>
      <c r="C16" s="509" t="s">
        <v>485</v>
      </c>
      <c r="D16" s="231"/>
      <c r="E16" s="10"/>
      <c r="F16" s="276" t="s">
        <v>468</v>
      </c>
      <c r="G16" s="487" t="s">
        <v>29</v>
      </c>
      <c r="H16" s="276" t="s">
        <v>486</v>
      </c>
      <c r="I16" s="69">
        <v>1</v>
      </c>
      <c r="J16" s="69">
        <v>13</v>
      </c>
      <c r="K16" s="8" t="s">
        <v>220</v>
      </c>
      <c r="L16" s="773">
        <v>273.90000000000003</v>
      </c>
      <c r="M16" s="120"/>
      <c r="N16" s="100"/>
      <c r="O16" s="195"/>
      <c r="P16" s="100"/>
      <c r="Q16" s="195"/>
      <c r="R16" s="100"/>
      <c r="S16" s="195"/>
      <c r="T16" s="100"/>
      <c r="U16" s="100"/>
      <c r="V16" s="195"/>
      <c r="W16" s="100"/>
      <c r="X16" s="195"/>
      <c r="Y16" s="100"/>
      <c r="Z16" s="101"/>
      <c r="AA16" s="100"/>
      <c r="AB16" s="100"/>
      <c r="AC16" s="753">
        <f t="shared" si="19"/>
        <v>0</v>
      </c>
      <c r="AD16" s="8" t="str">
        <f t="shared" si="20"/>
        <v>No</v>
      </c>
      <c r="AE16" s="197" t="str">
        <f t="shared" si="2"/>
        <v>Yes</v>
      </c>
      <c r="AG16" s="118">
        <v>1</v>
      </c>
      <c r="AH16" s="119">
        <f t="shared" si="21"/>
        <v>0</v>
      </c>
      <c r="AJ16" s="304">
        <v>5.7200000000000006</v>
      </c>
      <c r="AK16" s="303">
        <f t="shared" si="22"/>
        <v>0</v>
      </c>
      <c r="AL16" s="185">
        <f t="shared" si="3"/>
        <v>0</v>
      </c>
      <c r="AM16" s="185">
        <f t="shared" si="4"/>
        <v>0</v>
      </c>
      <c r="AN16" s="185">
        <f t="shared" si="5"/>
        <v>0</v>
      </c>
      <c r="AO16" s="185">
        <f t="shared" si="6"/>
        <v>0</v>
      </c>
      <c r="AP16" s="185">
        <f t="shared" si="7"/>
        <v>0</v>
      </c>
      <c r="AQ16" s="185">
        <f t="shared" si="8"/>
        <v>0</v>
      </c>
      <c r="AR16" s="185">
        <f t="shared" si="9"/>
        <v>0</v>
      </c>
      <c r="AS16" s="185">
        <f t="shared" si="10"/>
        <v>0</v>
      </c>
      <c r="AT16" s="185">
        <f t="shared" si="11"/>
        <v>0</v>
      </c>
      <c r="AU16" s="185">
        <f t="shared" si="12"/>
        <v>0</v>
      </c>
      <c r="AV16" s="185">
        <f t="shared" si="13"/>
        <v>0</v>
      </c>
      <c r="AW16" s="185">
        <f t="shared" si="14"/>
        <v>0</v>
      </c>
      <c r="AX16" s="185">
        <f t="shared" si="15"/>
        <v>0</v>
      </c>
      <c r="AY16" s="185">
        <f t="shared" si="16"/>
        <v>0</v>
      </c>
      <c r="AZ16" s="185">
        <f t="shared" si="23"/>
        <v>0</v>
      </c>
      <c r="BA16" s="185">
        <f t="shared" si="24"/>
        <v>0</v>
      </c>
      <c r="BB16" s="317">
        <v>1</v>
      </c>
      <c r="BC16" s="562">
        <v>10</v>
      </c>
      <c r="BD16" s="223">
        <f t="shared" si="25"/>
        <v>0</v>
      </c>
      <c r="BE16" s="562"/>
      <c r="BF16" s="223">
        <f t="shared" si="26"/>
        <v>0</v>
      </c>
      <c r="BG16" s="562"/>
      <c r="BH16" s="223">
        <f t="shared" si="27"/>
        <v>0</v>
      </c>
      <c r="BI16" s="592"/>
      <c r="BJ16" s="209">
        <f t="shared" si="28"/>
        <v>0</v>
      </c>
      <c r="BK16" s="209">
        <f t="shared" si="29"/>
        <v>0</v>
      </c>
      <c r="BL16" s="209">
        <f t="shared" si="30"/>
        <v>0</v>
      </c>
      <c r="BM16" s="209">
        <f t="shared" si="31"/>
        <v>0</v>
      </c>
      <c r="BN16" s="209">
        <f t="shared" si="32"/>
        <v>0</v>
      </c>
      <c r="BO16" s="209">
        <f t="shared" si="33"/>
        <v>0</v>
      </c>
      <c r="BP16" s="209">
        <f t="shared" si="34"/>
        <v>0</v>
      </c>
      <c r="BQ16" s="209">
        <f t="shared" si="35"/>
        <v>0</v>
      </c>
      <c r="BR16" s="592"/>
      <c r="BS16" s="177">
        <f t="shared" si="36"/>
        <v>0</v>
      </c>
      <c r="BT16" s="177">
        <f t="shared" si="37"/>
        <v>0</v>
      </c>
      <c r="BU16" s="177">
        <f t="shared" si="38"/>
        <v>0</v>
      </c>
      <c r="BV16" s="592"/>
      <c r="BW16" s="209">
        <f t="shared" si="39"/>
        <v>0</v>
      </c>
      <c r="BX16" s="209"/>
      <c r="BY16" s="209">
        <f t="shared" si="40"/>
        <v>0</v>
      </c>
    </row>
    <row r="17" spans="1:77" s="8" customFormat="1" ht="60" customHeight="1">
      <c r="A17" s="230" t="s">
        <v>481</v>
      </c>
      <c r="B17"/>
      <c r="C17" s="509" t="s">
        <v>459</v>
      </c>
      <c r="D17" s="749" t="s">
        <v>233</v>
      </c>
      <c r="E17" s="10" t="s">
        <v>373</v>
      </c>
      <c r="F17" s="276" t="s">
        <v>468</v>
      </c>
      <c r="G17" s="487" t="s">
        <v>29</v>
      </c>
      <c r="H17" s="276" t="s">
        <v>486</v>
      </c>
      <c r="I17" s="69">
        <v>1</v>
      </c>
      <c r="J17" s="69">
        <v>0</v>
      </c>
      <c r="K17" s="8" t="s">
        <v>220</v>
      </c>
      <c r="L17" s="773">
        <v>293.70000000000005</v>
      </c>
      <c r="M17" s="120"/>
      <c r="N17" s="100"/>
      <c r="O17" s="195"/>
      <c r="P17" s="100"/>
      <c r="Q17" s="195"/>
      <c r="R17" s="100"/>
      <c r="S17" s="195"/>
      <c r="T17" s="100"/>
      <c r="U17" s="100"/>
      <c r="V17" s="195"/>
      <c r="W17" s="100"/>
      <c r="X17" s="195"/>
      <c r="Y17" s="100"/>
      <c r="Z17" s="101"/>
      <c r="AA17" s="100"/>
      <c r="AB17" s="100"/>
      <c r="AC17" s="753">
        <f t="shared" si="19"/>
        <v>0</v>
      </c>
      <c r="AD17" s="8" t="str">
        <f t="shared" si="20"/>
        <v>No</v>
      </c>
      <c r="AE17" s="197" t="str">
        <f t="shared" si="2"/>
        <v>Yes</v>
      </c>
      <c r="AG17" s="118">
        <v>1</v>
      </c>
      <c r="AH17" s="119">
        <f t="shared" si="21"/>
        <v>0</v>
      </c>
      <c r="AJ17" s="304">
        <v>6.6</v>
      </c>
      <c r="AK17" s="303">
        <f t="shared" si="22"/>
        <v>0</v>
      </c>
      <c r="AL17" s="185">
        <f t="shared" si="3"/>
        <v>0</v>
      </c>
      <c r="AM17" s="185">
        <f t="shared" si="4"/>
        <v>0</v>
      </c>
      <c r="AN17" s="185">
        <f t="shared" si="5"/>
        <v>0</v>
      </c>
      <c r="AO17" s="185">
        <f t="shared" si="6"/>
        <v>0</v>
      </c>
      <c r="AP17" s="185">
        <f t="shared" si="7"/>
        <v>0</v>
      </c>
      <c r="AQ17" s="185">
        <f t="shared" si="8"/>
        <v>0</v>
      </c>
      <c r="AR17" s="185">
        <f t="shared" si="9"/>
        <v>0</v>
      </c>
      <c r="AS17" s="185">
        <f t="shared" si="10"/>
        <v>0</v>
      </c>
      <c r="AT17" s="185">
        <f t="shared" si="11"/>
        <v>0</v>
      </c>
      <c r="AU17" s="185">
        <f t="shared" si="12"/>
        <v>0</v>
      </c>
      <c r="AV17" s="185">
        <f t="shared" si="13"/>
        <v>0</v>
      </c>
      <c r="AW17" s="185">
        <f t="shared" si="14"/>
        <v>0</v>
      </c>
      <c r="AX17" s="185">
        <f t="shared" si="15"/>
        <v>0</v>
      </c>
      <c r="AY17" s="185">
        <f t="shared" si="16"/>
        <v>0</v>
      </c>
      <c r="AZ17" s="185">
        <f t="shared" si="23"/>
        <v>0</v>
      </c>
      <c r="BA17" s="185">
        <f t="shared" si="24"/>
        <v>0</v>
      </c>
      <c r="BB17" s="317">
        <v>1</v>
      </c>
      <c r="BC17" s="562">
        <v>10</v>
      </c>
      <c r="BD17" s="223">
        <f t="shared" si="25"/>
        <v>0</v>
      </c>
      <c r="BE17" s="562"/>
      <c r="BF17" s="223">
        <f t="shared" si="26"/>
        <v>0</v>
      </c>
      <c r="BG17" s="562"/>
      <c r="BH17" s="223">
        <f t="shared" si="27"/>
        <v>0</v>
      </c>
      <c r="BI17" s="592"/>
      <c r="BJ17" s="209">
        <f t="shared" si="28"/>
        <v>0</v>
      </c>
      <c r="BK17" s="209">
        <f t="shared" si="29"/>
        <v>0</v>
      </c>
      <c r="BL17" s="209">
        <f t="shared" si="30"/>
        <v>0</v>
      </c>
      <c r="BM17" s="209">
        <f t="shared" si="31"/>
        <v>0</v>
      </c>
      <c r="BN17" s="209">
        <f t="shared" si="32"/>
        <v>0</v>
      </c>
      <c r="BO17" s="209">
        <f t="shared" si="33"/>
        <v>0</v>
      </c>
      <c r="BP17" s="209">
        <f t="shared" si="34"/>
        <v>0</v>
      </c>
      <c r="BQ17" s="209">
        <f t="shared" si="35"/>
        <v>0</v>
      </c>
      <c r="BR17" s="592"/>
      <c r="BS17" s="177">
        <f t="shared" si="36"/>
        <v>0</v>
      </c>
      <c r="BT17" s="177">
        <f t="shared" si="37"/>
        <v>0</v>
      </c>
      <c r="BU17" s="177">
        <f t="shared" si="38"/>
        <v>0</v>
      </c>
      <c r="BV17" s="592"/>
      <c r="BW17" s="209">
        <f t="shared" si="39"/>
        <v>0</v>
      </c>
      <c r="BX17" s="209"/>
      <c r="BY17" s="209">
        <f t="shared" si="40"/>
        <v>0</v>
      </c>
    </row>
    <row r="18" spans="1:77" s="8" customFormat="1" ht="60" customHeight="1">
      <c r="A18" s="191" t="s">
        <v>481</v>
      </c>
      <c r="B18"/>
      <c r="C18" s="734" t="s">
        <v>460</v>
      </c>
      <c r="D18" s="744"/>
      <c r="E18" s="760"/>
      <c r="F18" s="745" t="s">
        <v>468</v>
      </c>
      <c r="G18" s="736" t="s">
        <v>69</v>
      </c>
      <c r="H18" s="745" t="s">
        <v>487</v>
      </c>
      <c r="I18" s="738">
        <v>1</v>
      </c>
      <c r="J18" s="738">
        <v>0</v>
      </c>
      <c r="K18" s="742" t="s">
        <v>220</v>
      </c>
      <c r="L18" s="795">
        <v>370.70000000000005</v>
      </c>
      <c r="M18" s="746"/>
      <c r="N18" s="739"/>
      <c r="O18" s="740"/>
      <c r="P18" s="739"/>
      <c r="Q18" s="740"/>
      <c r="R18" s="739"/>
      <c r="S18" s="740"/>
      <c r="T18" s="739"/>
      <c r="U18" s="739"/>
      <c r="V18" s="740"/>
      <c r="W18" s="739"/>
      <c r="X18" s="740"/>
      <c r="Y18" s="739"/>
      <c r="Z18" s="741"/>
      <c r="AA18" s="739"/>
      <c r="AB18" s="739"/>
      <c r="AC18" s="752">
        <f t="shared" si="19"/>
        <v>0</v>
      </c>
      <c r="AD18" s="742" t="str">
        <f t="shared" si="20"/>
        <v>No</v>
      </c>
      <c r="AE18" s="743" t="str">
        <f t="shared" si="2"/>
        <v>Yes</v>
      </c>
      <c r="AG18" s="118">
        <v>2</v>
      </c>
      <c r="AH18" s="119">
        <f t="shared" si="21"/>
        <v>0</v>
      </c>
      <c r="AJ18" s="304">
        <v>9.1300000000000008</v>
      </c>
      <c r="AK18" s="303">
        <f t="shared" si="22"/>
        <v>0</v>
      </c>
      <c r="AL18" s="185">
        <f t="shared" si="3"/>
        <v>0</v>
      </c>
      <c r="AM18" s="185">
        <f t="shared" si="4"/>
        <v>0</v>
      </c>
      <c r="AN18" s="185">
        <f t="shared" si="5"/>
        <v>0</v>
      </c>
      <c r="AO18" s="185">
        <f t="shared" si="6"/>
        <v>0</v>
      </c>
      <c r="AP18" s="185">
        <f t="shared" si="7"/>
        <v>0</v>
      </c>
      <c r="AQ18" s="185">
        <f t="shared" si="8"/>
        <v>0</v>
      </c>
      <c r="AR18" s="185">
        <f t="shared" si="9"/>
        <v>0</v>
      </c>
      <c r="AS18" s="185">
        <f t="shared" si="10"/>
        <v>0</v>
      </c>
      <c r="AT18" s="185">
        <f t="shared" si="11"/>
        <v>0</v>
      </c>
      <c r="AU18" s="185">
        <f t="shared" si="12"/>
        <v>0</v>
      </c>
      <c r="AV18" s="185">
        <f t="shared" si="13"/>
        <v>0</v>
      </c>
      <c r="AW18" s="185">
        <f t="shared" si="14"/>
        <v>0</v>
      </c>
      <c r="AX18" s="185">
        <f t="shared" si="15"/>
        <v>0</v>
      </c>
      <c r="AY18" s="185">
        <f t="shared" si="16"/>
        <v>0</v>
      </c>
      <c r="AZ18" s="185">
        <f t="shared" si="23"/>
        <v>0</v>
      </c>
      <c r="BA18" s="185">
        <f t="shared" si="24"/>
        <v>0</v>
      </c>
      <c r="BB18" s="317">
        <v>2</v>
      </c>
      <c r="BC18" s="562">
        <v>13</v>
      </c>
      <c r="BD18" s="223">
        <f t="shared" si="25"/>
        <v>0</v>
      </c>
      <c r="BE18" s="562"/>
      <c r="BF18" s="223">
        <f t="shared" si="26"/>
        <v>0</v>
      </c>
      <c r="BG18" s="562"/>
      <c r="BH18" s="223">
        <f t="shared" si="27"/>
        <v>0</v>
      </c>
      <c r="BI18" s="592"/>
      <c r="BJ18" s="209">
        <f t="shared" si="28"/>
        <v>0</v>
      </c>
      <c r="BK18" s="209">
        <f t="shared" si="29"/>
        <v>0</v>
      </c>
      <c r="BL18" s="209">
        <f t="shared" si="30"/>
        <v>0</v>
      </c>
      <c r="BM18" s="209">
        <f t="shared" si="31"/>
        <v>0</v>
      </c>
      <c r="BN18" s="209">
        <f t="shared" si="32"/>
        <v>0</v>
      </c>
      <c r="BO18" s="209">
        <f t="shared" si="33"/>
        <v>0</v>
      </c>
      <c r="BP18" s="209">
        <f t="shared" si="34"/>
        <v>0</v>
      </c>
      <c r="BQ18" s="209">
        <f t="shared" si="35"/>
        <v>0</v>
      </c>
      <c r="BR18" s="592"/>
      <c r="BS18" s="177">
        <f t="shared" si="36"/>
        <v>0</v>
      </c>
      <c r="BT18" s="177">
        <f t="shared" si="37"/>
        <v>0</v>
      </c>
      <c r="BU18" s="177">
        <f t="shared" si="38"/>
        <v>0</v>
      </c>
      <c r="BV18" s="592"/>
      <c r="BW18" s="209">
        <f t="shared" si="39"/>
        <v>0</v>
      </c>
      <c r="BX18" s="209"/>
      <c r="BY18" s="209">
        <f t="shared" si="40"/>
        <v>0</v>
      </c>
    </row>
    <row r="19" spans="1:77" s="8" customFormat="1" ht="60" customHeight="1">
      <c r="A19" s="230" t="s">
        <v>481</v>
      </c>
      <c r="B19"/>
      <c r="C19" s="734" t="s">
        <v>490</v>
      </c>
      <c r="D19" s="735"/>
      <c r="E19" s="760"/>
      <c r="F19" s="745" t="s">
        <v>468</v>
      </c>
      <c r="G19" s="736" t="s">
        <v>69</v>
      </c>
      <c r="H19" s="745" t="s">
        <v>487</v>
      </c>
      <c r="I19" s="738">
        <v>1</v>
      </c>
      <c r="J19" s="738">
        <v>24</v>
      </c>
      <c r="K19" s="742" t="s">
        <v>220</v>
      </c>
      <c r="L19" s="795">
        <v>412.50000000000006</v>
      </c>
      <c r="M19" s="746"/>
      <c r="N19" s="739"/>
      <c r="O19" s="740"/>
      <c r="P19" s="739"/>
      <c r="Q19" s="740"/>
      <c r="R19" s="739"/>
      <c r="S19" s="740"/>
      <c r="T19" s="739"/>
      <c r="U19" s="739"/>
      <c r="V19" s="740"/>
      <c r="W19" s="739"/>
      <c r="X19" s="740"/>
      <c r="Y19" s="739"/>
      <c r="Z19" s="741"/>
      <c r="AA19" s="739"/>
      <c r="AB19" s="739"/>
      <c r="AC19" s="752">
        <f t="shared" si="19"/>
        <v>0</v>
      </c>
      <c r="AD19" s="742" t="str">
        <f t="shared" si="20"/>
        <v>No</v>
      </c>
      <c r="AE19" s="743" t="str">
        <f t="shared" si="2"/>
        <v>Yes</v>
      </c>
      <c r="AG19" s="118">
        <v>2</v>
      </c>
      <c r="AH19" s="119">
        <f t="shared" si="21"/>
        <v>0</v>
      </c>
      <c r="AJ19" s="304">
        <v>9.129999999999999</v>
      </c>
      <c r="AK19" s="303">
        <f t="shared" si="22"/>
        <v>0</v>
      </c>
      <c r="AL19" s="185">
        <f t="shared" si="3"/>
        <v>0</v>
      </c>
      <c r="AM19" s="185">
        <f t="shared" si="4"/>
        <v>0</v>
      </c>
      <c r="AN19" s="185">
        <f t="shared" si="5"/>
        <v>0</v>
      </c>
      <c r="AO19" s="185">
        <f t="shared" si="6"/>
        <v>0</v>
      </c>
      <c r="AP19" s="185">
        <f t="shared" si="7"/>
        <v>0</v>
      </c>
      <c r="AQ19" s="185">
        <f t="shared" si="8"/>
        <v>0</v>
      </c>
      <c r="AR19" s="185">
        <f t="shared" si="9"/>
        <v>0</v>
      </c>
      <c r="AS19" s="185">
        <f t="shared" si="10"/>
        <v>0</v>
      </c>
      <c r="AT19" s="185">
        <f t="shared" si="11"/>
        <v>0</v>
      </c>
      <c r="AU19" s="185">
        <f t="shared" si="12"/>
        <v>0</v>
      </c>
      <c r="AV19" s="185">
        <f t="shared" si="13"/>
        <v>0</v>
      </c>
      <c r="AW19" s="185">
        <f t="shared" si="14"/>
        <v>0</v>
      </c>
      <c r="AX19" s="185">
        <f t="shared" si="15"/>
        <v>0</v>
      </c>
      <c r="AY19" s="185">
        <f t="shared" si="16"/>
        <v>0</v>
      </c>
      <c r="AZ19" s="185">
        <f t="shared" si="23"/>
        <v>0</v>
      </c>
      <c r="BA19" s="185">
        <f t="shared" si="24"/>
        <v>0</v>
      </c>
      <c r="BB19" s="317">
        <v>2</v>
      </c>
      <c r="BC19" s="562">
        <v>13</v>
      </c>
      <c r="BD19" s="223">
        <f t="shared" si="25"/>
        <v>0</v>
      </c>
      <c r="BE19" s="562"/>
      <c r="BF19" s="223">
        <f t="shared" si="26"/>
        <v>0</v>
      </c>
      <c r="BG19" s="562"/>
      <c r="BH19" s="223">
        <f t="shared" si="27"/>
        <v>0</v>
      </c>
      <c r="BI19" s="592"/>
      <c r="BJ19" s="209">
        <f t="shared" si="28"/>
        <v>0</v>
      </c>
      <c r="BK19" s="209">
        <f t="shared" si="29"/>
        <v>0</v>
      </c>
      <c r="BL19" s="209">
        <f t="shared" si="30"/>
        <v>0</v>
      </c>
      <c r="BM19" s="209">
        <f t="shared" si="31"/>
        <v>0</v>
      </c>
      <c r="BN19" s="209">
        <f t="shared" si="32"/>
        <v>0</v>
      </c>
      <c r="BO19" s="209">
        <f t="shared" si="33"/>
        <v>0</v>
      </c>
      <c r="BP19" s="209">
        <f t="shared" si="34"/>
        <v>0</v>
      </c>
      <c r="BQ19" s="209">
        <f t="shared" si="35"/>
        <v>0</v>
      </c>
      <c r="BR19" s="592"/>
      <c r="BS19" s="177">
        <f t="shared" si="36"/>
        <v>0</v>
      </c>
      <c r="BT19" s="177">
        <f t="shared" si="37"/>
        <v>0</v>
      </c>
      <c r="BU19" s="177">
        <f t="shared" si="38"/>
        <v>0</v>
      </c>
      <c r="BV19" s="592"/>
      <c r="BW19" s="209">
        <f t="shared" si="39"/>
        <v>0</v>
      </c>
      <c r="BX19" s="209"/>
      <c r="BY19" s="209">
        <f t="shared" si="40"/>
        <v>0</v>
      </c>
    </row>
    <row r="20" spans="1:77" s="8" customFormat="1" ht="60" customHeight="1">
      <c r="A20" s="230" t="s">
        <v>481</v>
      </c>
      <c r="B20"/>
      <c r="C20" s="734" t="s">
        <v>461</v>
      </c>
      <c r="D20" s="748" t="s">
        <v>233</v>
      </c>
      <c r="E20" s="760" t="s">
        <v>373</v>
      </c>
      <c r="F20" s="745" t="s">
        <v>468</v>
      </c>
      <c r="G20" s="736" t="s">
        <v>69</v>
      </c>
      <c r="H20" s="745" t="s">
        <v>487</v>
      </c>
      <c r="I20" s="738">
        <v>1</v>
      </c>
      <c r="J20" s="738">
        <v>0</v>
      </c>
      <c r="K20" s="742" t="s">
        <v>220</v>
      </c>
      <c r="L20" s="795">
        <v>416.90000000000003</v>
      </c>
      <c r="M20" s="746"/>
      <c r="N20" s="739"/>
      <c r="O20" s="740"/>
      <c r="P20" s="739"/>
      <c r="Q20" s="740"/>
      <c r="R20" s="739"/>
      <c r="S20" s="740"/>
      <c r="T20" s="739"/>
      <c r="U20" s="739"/>
      <c r="V20" s="740"/>
      <c r="W20" s="739"/>
      <c r="X20" s="740"/>
      <c r="Y20" s="739"/>
      <c r="Z20" s="741"/>
      <c r="AA20" s="739"/>
      <c r="AB20" s="739"/>
      <c r="AC20" s="752">
        <f t="shared" si="19"/>
        <v>0</v>
      </c>
      <c r="AD20" s="742" t="str">
        <f t="shared" si="20"/>
        <v>No</v>
      </c>
      <c r="AE20" s="743" t="str">
        <f t="shared" si="2"/>
        <v>Yes</v>
      </c>
      <c r="AG20" s="118">
        <v>2</v>
      </c>
      <c r="AH20" s="119">
        <f t="shared" si="21"/>
        <v>0</v>
      </c>
      <c r="AJ20" s="304">
        <v>10.559999999999999</v>
      </c>
      <c r="AK20" s="303">
        <f t="shared" si="22"/>
        <v>0</v>
      </c>
      <c r="AL20" s="185">
        <f t="shared" si="3"/>
        <v>0</v>
      </c>
      <c r="AM20" s="185">
        <f t="shared" si="4"/>
        <v>0</v>
      </c>
      <c r="AN20" s="185">
        <f t="shared" si="5"/>
        <v>0</v>
      </c>
      <c r="AO20" s="185">
        <f t="shared" si="6"/>
        <v>0</v>
      </c>
      <c r="AP20" s="185">
        <f t="shared" si="7"/>
        <v>0</v>
      </c>
      <c r="AQ20" s="185">
        <f t="shared" si="8"/>
        <v>0</v>
      </c>
      <c r="AR20" s="185">
        <f t="shared" si="9"/>
        <v>0</v>
      </c>
      <c r="AS20" s="185">
        <f t="shared" si="10"/>
        <v>0</v>
      </c>
      <c r="AT20" s="185">
        <f t="shared" si="11"/>
        <v>0</v>
      </c>
      <c r="AU20" s="185">
        <f t="shared" si="12"/>
        <v>0</v>
      </c>
      <c r="AV20" s="185">
        <f t="shared" si="13"/>
        <v>0</v>
      </c>
      <c r="AW20" s="185">
        <f t="shared" si="14"/>
        <v>0</v>
      </c>
      <c r="AX20" s="185">
        <f t="shared" si="15"/>
        <v>0</v>
      </c>
      <c r="AY20" s="185">
        <f t="shared" si="16"/>
        <v>0</v>
      </c>
      <c r="AZ20" s="185">
        <f t="shared" si="23"/>
        <v>0</v>
      </c>
      <c r="BA20" s="185">
        <f t="shared" si="24"/>
        <v>0</v>
      </c>
      <c r="BB20" s="317">
        <v>2</v>
      </c>
      <c r="BC20" s="562">
        <v>13</v>
      </c>
      <c r="BD20" s="223">
        <f t="shared" si="25"/>
        <v>0</v>
      </c>
      <c r="BE20" s="562"/>
      <c r="BF20" s="223">
        <f t="shared" si="26"/>
        <v>0</v>
      </c>
      <c r="BG20" s="562"/>
      <c r="BH20" s="223">
        <f t="shared" si="27"/>
        <v>0</v>
      </c>
      <c r="BI20" s="592"/>
      <c r="BJ20" s="209">
        <f t="shared" si="28"/>
        <v>0</v>
      </c>
      <c r="BK20" s="209">
        <f t="shared" si="29"/>
        <v>0</v>
      </c>
      <c r="BL20" s="209">
        <f t="shared" si="30"/>
        <v>0</v>
      </c>
      <c r="BM20" s="209">
        <f t="shared" si="31"/>
        <v>0</v>
      </c>
      <c r="BN20" s="209">
        <f t="shared" si="32"/>
        <v>0</v>
      </c>
      <c r="BO20" s="209">
        <f t="shared" si="33"/>
        <v>0</v>
      </c>
      <c r="BP20" s="209">
        <f t="shared" si="34"/>
        <v>0</v>
      </c>
      <c r="BQ20" s="209">
        <f t="shared" si="35"/>
        <v>0</v>
      </c>
      <c r="BR20" s="592"/>
      <c r="BS20" s="177">
        <f t="shared" si="36"/>
        <v>0</v>
      </c>
      <c r="BT20" s="177">
        <f t="shared" si="37"/>
        <v>0</v>
      </c>
      <c r="BU20" s="177">
        <f t="shared" si="38"/>
        <v>0</v>
      </c>
      <c r="BV20" s="592"/>
      <c r="BW20" s="209">
        <f t="shared" si="39"/>
        <v>0</v>
      </c>
      <c r="BX20" s="209"/>
      <c r="BY20" s="209">
        <f t="shared" si="40"/>
        <v>0</v>
      </c>
    </row>
    <row r="21" spans="1:77" s="8" customFormat="1" ht="60" customHeight="1">
      <c r="A21" s="230" t="s">
        <v>481</v>
      </c>
      <c r="B21"/>
      <c r="C21" s="509" t="s">
        <v>462</v>
      </c>
      <c r="D21" s="182"/>
      <c r="E21" s="10"/>
      <c r="F21" s="276" t="s">
        <v>468</v>
      </c>
      <c r="G21" s="487" t="s">
        <v>29</v>
      </c>
      <c r="H21" s="276" t="s">
        <v>488</v>
      </c>
      <c r="I21" s="69">
        <v>1</v>
      </c>
      <c r="J21" s="69">
        <v>0</v>
      </c>
      <c r="K21" s="8" t="s">
        <v>220</v>
      </c>
      <c r="L21" s="773">
        <v>196.9</v>
      </c>
      <c r="M21" s="120"/>
      <c r="N21" s="100"/>
      <c r="O21" s="195"/>
      <c r="P21" s="100"/>
      <c r="Q21" s="195"/>
      <c r="R21" s="100"/>
      <c r="S21" s="195"/>
      <c r="T21" s="100"/>
      <c r="U21" s="100"/>
      <c r="V21" s="195"/>
      <c r="W21" s="100"/>
      <c r="X21" s="195"/>
      <c r="Y21" s="100"/>
      <c r="Z21" s="101"/>
      <c r="AA21" s="100"/>
      <c r="AB21" s="100"/>
      <c r="AC21" s="753">
        <f t="shared" si="19"/>
        <v>0</v>
      </c>
      <c r="AD21" s="8" t="str">
        <f t="shared" si="20"/>
        <v>No</v>
      </c>
      <c r="AE21" s="197" t="str">
        <f t="shared" si="2"/>
        <v>Yes</v>
      </c>
      <c r="AG21" s="118">
        <v>1</v>
      </c>
      <c r="AH21" s="119">
        <f t="shared" si="21"/>
        <v>0</v>
      </c>
      <c r="AJ21" s="304">
        <v>5.28</v>
      </c>
      <c r="AK21" s="303">
        <f t="shared" si="22"/>
        <v>0</v>
      </c>
      <c r="AL21" s="185">
        <f t="shared" si="3"/>
        <v>0</v>
      </c>
      <c r="AM21" s="185">
        <f t="shared" si="4"/>
        <v>0</v>
      </c>
      <c r="AN21" s="185">
        <f t="shared" si="5"/>
        <v>0</v>
      </c>
      <c r="AO21" s="185">
        <f t="shared" si="6"/>
        <v>0</v>
      </c>
      <c r="AP21" s="185">
        <f t="shared" si="7"/>
        <v>0</v>
      </c>
      <c r="AQ21" s="185">
        <f t="shared" si="8"/>
        <v>0</v>
      </c>
      <c r="AR21" s="185">
        <f t="shared" si="9"/>
        <v>0</v>
      </c>
      <c r="AS21" s="185">
        <f t="shared" si="10"/>
        <v>0</v>
      </c>
      <c r="AT21" s="185">
        <f t="shared" si="11"/>
        <v>0</v>
      </c>
      <c r="AU21" s="185">
        <f t="shared" si="12"/>
        <v>0</v>
      </c>
      <c r="AV21" s="185">
        <f t="shared" si="13"/>
        <v>0</v>
      </c>
      <c r="AW21" s="185">
        <f t="shared" si="14"/>
        <v>0</v>
      </c>
      <c r="AX21" s="185">
        <f t="shared" si="15"/>
        <v>0</v>
      </c>
      <c r="AY21" s="185">
        <f t="shared" si="16"/>
        <v>0</v>
      </c>
      <c r="AZ21" s="185">
        <f t="shared" si="23"/>
        <v>0</v>
      </c>
      <c r="BA21" s="185">
        <f t="shared" si="24"/>
        <v>0</v>
      </c>
      <c r="BB21" s="317">
        <v>1</v>
      </c>
      <c r="BC21" s="562">
        <v>9</v>
      </c>
      <c r="BD21" s="223">
        <f t="shared" si="25"/>
        <v>0</v>
      </c>
      <c r="BE21" s="562"/>
      <c r="BF21" s="223">
        <f t="shared" si="26"/>
        <v>0</v>
      </c>
      <c r="BG21" s="562"/>
      <c r="BH21" s="223">
        <f t="shared" si="27"/>
        <v>0</v>
      </c>
      <c r="BI21" s="592"/>
      <c r="BJ21" s="209">
        <f t="shared" si="28"/>
        <v>0</v>
      </c>
      <c r="BK21" s="209">
        <f t="shared" si="29"/>
        <v>0</v>
      </c>
      <c r="BL21" s="209">
        <f t="shared" si="30"/>
        <v>0</v>
      </c>
      <c r="BM21" s="209">
        <f t="shared" si="31"/>
        <v>0</v>
      </c>
      <c r="BN21" s="209">
        <f t="shared" si="32"/>
        <v>0</v>
      </c>
      <c r="BO21" s="209">
        <f t="shared" si="33"/>
        <v>0</v>
      </c>
      <c r="BP21" s="209">
        <f t="shared" si="34"/>
        <v>0</v>
      </c>
      <c r="BQ21" s="209">
        <f t="shared" si="35"/>
        <v>0</v>
      </c>
      <c r="BR21" s="592"/>
      <c r="BS21" s="177">
        <f t="shared" si="36"/>
        <v>0</v>
      </c>
      <c r="BT21" s="177">
        <f t="shared" si="37"/>
        <v>0</v>
      </c>
      <c r="BU21" s="177">
        <f t="shared" si="38"/>
        <v>0</v>
      </c>
      <c r="BV21" s="592"/>
      <c r="BW21" s="209">
        <f t="shared" si="39"/>
        <v>0</v>
      </c>
      <c r="BX21" s="209"/>
      <c r="BY21" s="209">
        <f t="shared" si="40"/>
        <v>0</v>
      </c>
    </row>
    <row r="22" spans="1:77" s="8" customFormat="1" ht="60" customHeight="1">
      <c r="A22" s="230" t="s">
        <v>481</v>
      </c>
      <c r="B22"/>
      <c r="C22" s="509" t="s">
        <v>491</v>
      </c>
      <c r="D22" s="231"/>
      <c r="E22" s="10"/>
      <c r="F22" s="276" t="s">
        <v>468</v>
      </c>
      <c r="G22" s="487" t="s">
        <v>29</v>
      </c>
      <c r="H22" s="276" t="s">
        <v>488</v>
      </c>
      <c r="I22" s="69">
        <v>1</v>
      </c>
      <c r="J22" s="69">
        <v>14</v>
      </c>
      <c r="K22" s="8" t="s">
        <v>220</v>
      </c>
      <c r="L22" s="773">
        <v>218.9</v>
      </c>
      <c r="M22" s="120"/>
      <c r="N22" s="100"/>
      <c r="O22" s="195"/>
      <c r="P22" s="100"/>
      <c r="Q22" s="195"/>
      <c r="R22" s="100"/>
      <c r="S22" s="195"/>
      <c r="T22" s="100"/>
      <c r="U22" s="100"/>
      <c r="V22" s="195"/>
      <c r="W22" s="100"/>
      <c r="X22" s="195"/>
      <c r="Y22" s="100"/>
      <c r="Z22" s="101"/>
      <c r="AA22" s="100"/>
      <c r="AB22" s="100"/>
      <c r="AC22" s="753">
        <f t="shared" si="19"/>
        <v>0</v>
      </c>
      <c r="AD22" s="8" t="str">
        <f t="shared" si="20"/>
        <v>No</v>
      </c>
      <c r="AE22" s="197" t="str">
        <f t="shared" si="2"/>
        <v>Yes</v>
      </c>
      <c r="AG22" s="118">
        <v>1</v>
      </c>
      <c r="AH22" s="119">
        <f t="shared" si="21"/>
        <v>0</v>
      </c>
      <c r="AJ22" s="304">
        <v>5.2799999999999994</v>
      </c>
      <c r="AK22" s="303">
        <f t="shared" si="22"/>
        <v>0</v>
      </c>
      <c r="AL22" s="185">
        <f t="shared" si="3"/>
        <v>0</v>
      </c>
      <c r="AM22" s="185">
        <f t="shared" si="4"/>
        <v>0</v>
      </c>
      <c r="AN22" s="185">
        <f t="shared" si="5"/>
        <v>0</v>
      </c>
      <c r="AO22" s="185">
        <f t="shared" si="6"/>
        <v>0</v>
      </c>
      <c r="AP22" s="185">
        <f t="shared" si="7"/>
        <v>0</v>
      </c>
      <c r="AQ22" s="185">
        <f t="shared" si="8"/>
        <v>0</v>
      </c>
      <c r="AR22" s="185">
        <f t="shared" si="9"/>
        <v>0</v>
      </c>
      <c r="AS22" s="185">
        <f t="shared" si="10"/>
        <v>0</v>
      </c>
      <c r="AT22" s="185">
        <f t="shared" si="11"/>
        <v>0</v>
      </c>
      <c r="AU22" s="185">
        <f t="shared" si="12"/>
        <v>0</v>
      </c>
      <c r="AV22" s="185">
        <f t="shared" si="13"/>
        <v>0</v>
      </c>
      <c r="AW22" s="185">
        <f t="shared" si="14"/>
        <v>0</v>
      </c>
      <c r="AX22" s="185">
        <f t="shared" si="15"/>
        <v>0</v>
      </c>
      <c r="AY22" s="185">
        <f t="shared" si="16"/>
        <v>0</v>
      </c>
      <c r="AZ22" s="185">
        <f t="shared" si="23"/>
        <v>0</v>
      </c>
      <c r="BA22" s="185">
        <f t="shared" si="24"/>
        <v>0</v>
      </c>
      <c r="BB22" s="317">
        <v>1</v>
      </c>
      <c r="BC22" s="562">
        <v>9</v>
      </c>
      <c r="BD22" s="223">
        <f t="shared" si="25"/>
        <v>0</v>
      </c>
      <c r="BE22" s="562"/>
      <c r="BF22" s="223">
        <f t="shared" si="26"/>
        <v>0</v>
      </c>
      <c r="BG22" s="562"/>
      <c r="BH22" s="223">
        <f t="shared" si="27"/>
        <v>0</v>
      </c>
      <c r="BI22" s="592"/>
      <c r="BJ22" s="209">
        <f t="shared" si="28"/>
        <v>0</v>
      </c>
      <c r="BK22" s="209">
        <f t="shared" si="29"/>
        <v>0</v>
      </c>
      <c r="BL22" s="209">
        <f t="shared" si="30"/>
        <v>0</v>
      </c>
      <c r="BM22" s="209">
        <f t="shared" si="31"/>
        <v>0</v>
      </c>
      <c r="BN22" s="209">
        <f t="shared" si="32"/>
        <v>0</v>
      </c>
      <c r="BO22" s="209">
        <f t="shared" si="33"/>
        <v>0</v>
      </c>
      <c r="BP22" s="209">
        <f t="shared" si="34"/>
        <v>0</v>
      </c>
      <c r="BQ22" s="209">
        <f t="shared" si="35"/>
        <v>0</v>
      </c>
      <c r="BR22" s="592"/>
      <c r="BS22" s="177">
        <f t="shared" si="36"/>
        <v>0</v>
      </c>
      <c r="BT22" s="177">
        <f t="shared" si="37"/>
        <v>0</v>
      </c>
      <c r="BU22" s="177">
        <f t="shared" si="38"/>
        <v>0</v>
      </c>
      <c r="BV22" s="592"/>
      <c r="BW22" s="209">
        <f t="shared" si="39"/>
        <v>0</v>
      </c>
      <c r="BX22" s="209"/>
      <c r="BY22" s="209">
        <f t="shared" si="40"/>
        <v>0</v>
      </c>
    </row>
    <row r="23" spans="1:77" s="8" customFormat="1" ht="60" customHeight="1">
      <c r="A23" s="230" t="s">
        <v>481</v>
      </c>
      <c r="B23"/>
      <c r="C23" s="509" t="s">
        <v>463</v>
      </c>
      <c r="D23" s="749" t="s">
        <v>233</v>
      </c>
      <c r="E23" s="10" t="s">
        <v>373</v>
      </c>
      <c r="F23" s="276" t="s">
        <v>468</v>
      </c>
      <c r="G23" s="487" t="s">
        <v>29</v>
      </c>
      <c r="H23" s="276" t="s">
        <v>488</v>
      </c>
      <c r="I23" s="69">
        <v>1</v>
      </c>
      <c r="J23" s="69">
        <v>0</v>
      </c>
      <c r="K23" s="8" t="s">
        <v>220</v>
      </c>
      <c r="L23" s="773">
        <v>240.9</v>
      </c>
      <c r="M23" s="120"/>
      <c r="N23" s="100"/>
      <c r="O23" s="195"/>
      <c r="P23" s="100"/>
      <c r="Q23" s="195"/>
      <c r="R23" s="100"/>
      <c r="S23" s="195"/>
      <c r="T23" s="100"/>
      <c r="U23" s="100"/>
      <c r="V23" s="195"/>
      <c r="W23" s="100"/>
      <c r="X23" s="195"/>
      <c r="Y23" s="100"/>
      <c r="Z23" s="101"/>
      <c r="AA23" s="100"/>
      <c r="AB23" s="100"/>
      <c r="AC23" s="753">
        <f t="shared" si="19"/>
        <v>0</v>
      </c>
      <c r="AD23" s="8" t="str">
        <f t="shared" si="20"/>
        <v>No</v>
      </c>
      <c r="AE23" s="197" t="str">
        <f t="shared" si="2"/>
        <v>Yes</v>
      </c>
      <c r="AG23" s="118">
        <v>1</v>
      </c>
      <c r="AH23" s="119">
        <f t="shared" si="21"/>
        <v>0</v>
      </c>
      <c r="AJ23" s="304">
        <v>6.27</v>
      </c>
      <c r="AK23" s="303">
        <f t="shared" si="22"/>
        <v>0</v>
      </c>
      <c r="AL23" s="185">
        <f t="shared" si="3"/>
        <v>0</v>
      </c>
      <c r="AM23" s="185">
        <f t="shared" si="4"/>
        <v>0</v>
      </c>
      <c r="AN23" s="185">
        <f t="shared" si="5"/>
        <v>0</v>
      </c>
      <c r="AO23" s="185">
        <f t="shared" si="6"/>
        <v>0</v>
      </c>
      <c r="AP23" s="185">
        <f t="shared" si="7"/>
        <v>0</v>
      </c>
      <c r="AQ23" s="185">
        <f t="shared" si="8"/>
        <v>0</v>
      </c>
      <c r="AR23" s="185">
        <f t="shared" si="9"/>
        <v>0</v>
      </c>
      <c r="AS23" s="185">
        <f t="shared" si="10"/>
        <v>0</v>
      </c>
      <c r="AT23" s="185">
        <f t="shared" si="11"/>
        <v>0</v>
      </c>
      <c r="AU23" s="185">
        <f t="shared" si="12"/>
        <v>0</v>
      </c>
      <c r="AV23" s="185">
        <f t="shared" si="13"/>
        <v>0</v>
      </c>
      <c r="AW23" s="185">
        <f t="shared" si="14"/>
        <v>0</v>
      </c>
      <c r="AX23" s="185">
        <f t="shared" si="15"/>
        <v>0</v>
      </c>
      <c r="AY23" s="185">
        <f t="shared" si="16"/>
        <v>0</v>
      </c>
      <c r="AZ23" s="185">
        <f t="shared" si="23"/>
        <v>0</v>
      </c>
      <c r="BA23" s="185">
        <f t="shared" si="24"/>
        <v>0</v>
      </c>
      <c r="BB23" s="317">
        <v>1</v>
      </c>
      <c r="BC23" s="562">
        <v>9</v>
      </c>
      <c r="BD23" s="223">
        <f t="shared" si="25"/>
        <v>0</v>
      </c>
      <c r="BE23" s="562"/>
      <c r="BF23" s="223">
        <f t="shared" si="26"/>
        <v>0</v>
      </c>
      <c r="BG23" s="562"/>
      <c r="BH23" s="223">
        <f t="shared" si="27"/>
        <v>0</v>
      </c>
      <c r="BI23" s="592"/>
      <c r="BJ23" s="209">
        <f t="shared" si="28"/>
        <v>0</v>
      </c>
      <c r="BK23" s="209">
        <f t="shared" si="29"/>
        <v>0</v>
      </c>
      <c r="BL23" s="209">
        <f t="shared" si="30"/>
        <v>0</v>
      </c>
      <c r="BM23" s="209">
        <f t="shared" si="31"/>
        <v>0</v>
      </c>
      <c r="BN23" s="209">
        <f t="shared" si="32"/>
        <v>0</v>
      </c>
      <c r="BO23" s="209">
        <f t="shared" si="33"/>
        <v>0</v>
      </c>
      <c r="BP23" s="209">
        <f t="shared" si="34"/>
        <v>0</v>
      </c>
      <c r="BQ23" s="209">
        <f t="shared" si="35"/>
        <v>0</v>
      </c>
      <c r="BR23" s="592"/>
      <c r="BS23" s="177">
        <f t="shared" si="36"/>
        <v>0</v>
      </c>
      <c r="BT23" s="177">
        <f t="shared" si="37"/>
        <v>0</v>
      </c>
      <c r="BU23" s="177">
        <f t="shared" si="38"/>
        <v>0</v>
      </c>
      <c r="BV23" s="592"/>
      <c r="BW23" s="209">
        <f t="shared" si="39"/>
        <v>0</v>
      </c>
      <c r="BX23" s="209"/>
      <c r="BY23" s="209">
        <f t="shared" si="40"/>
        <v>0</v>
      </c>
    </row>
    <row r="24" spans="1:77" s="8" customFormat="1" ht="60" customHeight="1">
      <c r="A24" s="230" t="s">
        <v>481</v>
      </c>
      <c r="B24"/>
      <c r="C24" s="734" t="s">
        <v>464</v>
      </c>
      <c r="D24" s="744"/>
      <c r="E24" s="760"/>
      <c r="F24" s="745" t="s">
        <v>468</v>
      </c>
      <c r="G24" s="736" t="s">
        <v>29</v>
      </c>
      <c r="H24" s="745" t="s">
        <v>489</v>
      </c>
      <c r="I24" s="738">
        <v>1</v>
      </c>
      <c r="J24" s="738">
        <v>0</v>
      </c>
      <c r="K24" s="742" t="s">
        <v>220</v>
      </c>
      <c r="L24" s="795">
        <v>294.8</v>
      </c>
      <c r="M24" s="746"/>
      <c r="N24" s="746"/>
      <c r="O24" s="746"/>
      <c r="P24" s="746"/>
      <c r="Q24" s="746"/>
      <c r="R24" s="746"/>
      <c r="S24" s="746"/>
      <c r="T24" s="739"/>
      <c r="U24" s="746"/>
      <c r="V24" s="746"/>
      <c r="W24" s="746"/>
      <c r="X24" s="746"/>
      <c r="Y24" s="746"/>
      <c r="Z24" s="739"/>
      <c r="AA24" s="739"/>
      <c r="AB24" s="739"/>
      <c r="AC24" s="752">
        <f t="shared" si="19"/>
        <v>0</v>
      </c>
      <c r="AD24" s="742" t="str">
        <f t="shared" si="20"/>
        <v>No</v>
      </c>
      <c r="AE24" s="743" t="str">
        <f t="shared" si="2"/>
        <v>Yes</v>
      </c>
      <c r="AG24" s="118">
        <v>1</v>
      </c>
      <c r="AH24" s="119">
        <f t="shared" si="21"/>
        <v>0</v>
      </c>
      <c r="AJ24" s="304">
        <v>8.14</v>
      </c>
      <c r="AK24" s="303">
        <f t="shared" si="22"/>
        <v>0</v>
      </c>
      <c r="AL24" s="185">
        <f t="shared" si="3"/>
        <v>0</v>
      </c>
      <c r="AM24" s="185">
        <f t="shared" si="4"/>
        <v>0</v>
      </c>
      <c r="AN24" s="185">
        <f t="shared" si="5"/>
        <v>0</v>
      </c>
      <c r="AO24" s="185">
        <f t="shared" si="6"/>
        <v>0</v>
      </c>
      <c r="AP24" s="185">
        <f t="shared" si="7"/>
        <v>0</v>
      </c>
      <c r="AQ24" s="185">
        <f t="shared" si="8"/>
        <v>0</v>
      </c>
      <c r="AR24" s="185">
        <f t="shared" si="9"/>
        <v>0</v>
      </c>
      <c r="AS24" s="185">
        <f t="shared" si="10"/>
        <v>0</v>
      </c>
      <c r="AT24" s="185">
        <f t="shared" si="11"/>
        <v>0</v>
      </c>
      <c r="AU24" s="185">
        <f t="shared" si="12"/>
        <v>0</v>
      </c>
      <c r="AV24" s="185">
        <f t="shared" si="13"/>
        <v>0</v>
      </c>
      <c r="AW24" s="185">
        <f t="shared" si="14"/>
        <v>0</v>
      </c>
      <c r="AX24" s="185">
        <f t="shared" si="15"/>
        <v>0</v>
      </c>
      <c r="AY24" s="185">
        <f t="shared" si="16"/>
        <v>0</v>
      </c>
      <c r="AZ24" s="185">
        <f t="shared" si="23"/>
        <v>0</v>
      </c>
      <c r="BA24" s="185">
        <f t="shared" si="24"/>
        <v>0</v>
      </c>
      <c r="BB24" s="317">
        <v>1</v>
      </c>
      <c r="BC24" s="562">
        <v>11</v>
      </c>
      <c r="BD24" s="223">
        <f t="shared" si="25"/>
        <v>0</v>
      </c>
      <c r="BE24" s="562"/>
      <c r="BF24" s="223">
        <f t="shared" si="26"/>
        <v>0</v>
      </c>
      <c r="BG24" s="562"/>
      <c r="BH24" s="223">
        <f t="shared" si="27"/>
        <v>0</v>
      </c>
      <c r="BI24" s="592"/>
      <c r="BJ24" s="209">
        <f t="shared" si="28"/>
        <v>0</v>
      </c>
      <c r="BK24" s="209">
        <f t="shared" si="29"/>
        <v>0</v>
      </c>
      <c r="BL24" s="209">
        <f t="shared" si="30"/>
        <v>0</v>
      </c>
      <c r="BM24" s="209">
        <f t="shared" si="31"/>
        <v>0</v>
      </c>
      <c r="BN24" s="209">
        <f t="shared" si="32"/>
        <v>0</v>
      </c>
      <c r="BO24" s="209">
        <f t="shared" si="33"/>
        <v>0</v>
      </c>
      <c r="BP24" s="209">
        <f t="shared" si="34"/>
        <v>0</v>
      </c>
      <c r="BQ24" s="209">
        <f t="shared" si="35"/>
        <v>0</v>
      </c>
      <c r="BR24" s="592"/>
      <c r="BS24" s="177">
        <f t="shared" si="36"/>
        <v>0</v>
      </c>
      <c r="BT24" s="177">
        <f t="shared" si="37"/>
        <v>0</v>
      </c>
      <c r="BU24" s="177">
        <f t="shared" si="38"/>
        <v>0</v>
      </c>
      <c r="BV24" s="592"/>
      <c r="BW24" s="209">
        <f t="shared" si="39"/>
        <v>0</v>
      </c>
      <c r="BX24" s="209"/>
      <c r="BY24" s="209">
        <f t="shared" si="40"/>
        <v>0</v>
      </c>
    </row>
    <row r="25" spans="1:77" s="8" customFormat="1" ht="60" customHeight="1">
      <c r="A25" s="230" t="s">
        <v>481</v>
      </c>
      <c r="B25"/>
      <c r="C25" s="734" t="s">
        <v>492</v>
      </c>
      <c r="D25" s="744"/>
      <c r="E25" s="760"/>
      <c r="F25" s="745" t="s">
        <v>468</v>
      </c>
      <c r="G25" s="736" t="s">
        <v>29</v>
      </c>
      <c r="H25" s="745" t="s">
        <v>489</v>
      </c>
      <c r="I25" s="738">
        <v>1</v>
      </c>
      <c r="J25" s="738">
        <v>21</v>
      </c>
      <c r="K25" s="742" t="s">
        <v>220</v>
      </c>
      <c r="L25" s="795">
        <v>328.90000000000003</v>
      </c>
      <c r="M25" s="746"/>
      <c r="N25" s="739"/>
      <c r="O25" s="740"/>
      <c r="P25" s="739"/>
      <c r="Q25" s="740"/>
      <c r="R25" s="739"/>
      <c r="S25" s="740"/>
      <c r="T25" s="739"/>
      <c r="U25" s="739"/>
      <c r="V25" s="740"/>
      <c r="W25" s="739"/>
      <c r="X25" s="740"/>
      <c r="Y25" s="739"/>
      <c r="Z25" s="741"/>
      <c r="AA25" s="739"/>
      <c r="AB25" s="739"/>
      <c r="AC25" s="752">
        <f t="shared" si="19"/>
        <v>0</v>
      </c>
      <c r="AD25" s="742" t="str">
        <f t="shared" si="20"/>
        <v>No</v>
      </c>
      <c r="AE25" s="743" t="str">
        <f t="shared" si="2"/>
        <v>Yes</v>
      </c>
      <c r="AG25" s="118">
        <v>1</v>
      </c>
      <c r="AH25" s="119">
        <f t="shared" si="21"/>
        <v>0</v>
      </c>
      <c r="AJ25" s="304">
        <v>8.14</v>
      </c>
      <c r="AK25" s="303">
        <f t="shared" si="22"/>
        <v>0</v>
      </c>
      <c r="AL25" s="185">
        <f t="shared" si="3"/>
        <v>0</v>
      </c>
      <c r="AM25" s="185">
        <f t="shared" si="4"/>
        <v>0</v>
      </c>
      <c r="AN25" s="185">
        <f t="shared" si="5"/>
        <v>0</v>
      </c>
      <c r="AO25" s="185">
        <f t="shared" si="6"/>
        <v>0</v>
      </c>
      <c r="AP25" s="185">
        <f t="shared" si="7"/>
        <v>0</v>
      </c>
      <c r="AQ25" s="185">
        <f t="shared" si="8"/>
        <v>0</v>
      </c>
      <c r="AR25" s="185">
        <f t="shared" si="9"/>
        <v>0</v>
      </c>
      <c r="AS25" s="185">
        <f t="shared" si="10"/>
        <v>0</v>
      </c>
      <c r="AT25" s="185">
        <f t="shared" si="11"/>
        <v>0</v>
      </c>
      <c r="AU25" s="185">
        <f t="shared" si="12"/>
        <v>0</v>
      </c>
      <c r="AV25" s="185">
        <f t="shared" si="13"/>
        <v>0</v>
      </c>
      <c r="AW25" s="185">
        <f t="shared" si="14"/>
        <v>0</v>
      </c>
      <c r="AX25" s="185">
        <f t="shared" si="15"/>
        <v>0</v>
      </c>
      <c r="AY25" s="185">
        <f t="shared" si="16"/>
        <v>0</v>
      </c>
      <c r="AZ25" s="185">
        <f t="shared" si="23"/>
        <v>0</v>
      </c>
      <c r="BA25" s="185">
        <f t="shared" si="24"/>
        <v>0</v>
      </c>
      <c r="BB25" s="317">
        <v>1</v>
      </c>
      <c r="BC25" s="562">
        <v>11</v>
      </c>
      <c r="BD25" s="223">
        <f t="shared" si="25"/>
        <v>0</v>
      </c>
      <c r="BE25" s="562"/>
      <c r="BF25" s="223">
        <f t="shared" si="26"/>
        <v>0</v>
      </c>
      <c r="BG25" s="562"/>
      <c r="BH25" s="223">
        <f t="shared" si="27"/>
        <v>0</v>
      </c>
      <c r="BI25" s="592"/>
      <c r="BJ25" s="209">
        <f t="shared" si="28"/>
        <v>0</v>
      </c>
      <c r="BK25" s="209">
        <f t="shared" si="29"/>
        <v>0</v>
      </c>
      <c r="BL25" s="209">
        <f t="shared" si="30"/>
        <v>0</v>
      </c>
      <c r="BM25" s="209">
        <f t="shared" si="31"/>
        <v>0</v>
      </c>
      <c r="BN25" s="209">
        <f t="shared" si="32"/>
        <v>0</v>
      </c>
      <c r="BO25" s="209">
        <f t="shared" si="33"/>
        <v>0</v>
      </c>
      <c r="BP25" s="209">
        <f t="shared" si="34"/>
        <v>0</v>
      </c>
      <c r="BQ25" s="209">
        <f t="shared" si="35"/>
        <v>0</v>
      </c>
      <c r="BR25" s="592"/>
      <c r="BS25" s="177">
        <f t="shared" si="36"/>
        <v>0</v>
      </c>
      <c r="BT25" s="177">
        <f t="shared" si="37"/>
        <v>0</v>
      </c>
      <c r="BU25" s="177">
        <f t="shared" si="38"/>
        <v>0</v>
      </c>
      <c r="BV25" s="592"/>
      <c r="BW25" s="209">
        <f t="shared" si="39"/>
        <v>0</v>
      </c>
      <c r="BX25" s="209"/>
      <c r="BY25" s="209">
        <f t="shared" si="40"/>
        <v>0</v>
      </c>
    </row>
    <row r="26" spans="1:77" s="8" customFormat="1" ht="60" customHeight="1">
      <c r="A26" s="230" t="s">
        <v>481</v>
      </c>
      <c r="B26"/>
      <c r="C26" s="734" t="s">
        <v>465</v>
      </c>
      <c r="D26" s="748" t="s">
        <v>233</v>
      </c>
      <c r="E26" s="760" t="s">
        <v>373</v>
      </c>
      <c r="F26" s="745" t="s">
        <v>468</v>
      </c>
      <c r="G26" s="736" t="s">
        <v>29</v>
      </c>
      <c r="H26" s="745" t="s">
        <v>489</v>
      </c>
      <c r="I26" s="738">
        <v>1</v>
      </c>
      <c r="J26" s="738">
        <v>0</v>
      </c>
      <c r="K26" s="742" t="s">
        <v>220</v>
      </c>
      <c r="L26" s="795">
        <v>359.70000000000005</v>
      </c>
      <c r="M26" s="746"/>
      <c r="N26" s="739"/>
      <c r="O26" s="740"/>
      <c r="P26" s="739"/>
      <c r="Q26" s="740"/>
      <c r="R26" s="739"/>
      <c r="S26" s="740"/>
      <c r="T26" s="739"/>
      <c r="U26" s="739"/>
      <c r="V26" s="740"/>
      <c r="W26" s="739"/>
      <c r="X26" s="740"/>
      <c r="Y26" s="739"/>
      <c r="Z26" s="741"/>
      <c r="AA26" s="739"/>
      <c r="AB26" s="739"/>
      <c r="AC26" s="752">
        <f t="shared" si="19"/>
        <v>0</v>
      </c>
      <c r="AD26" s="742" t="str">
        <f t="shared" si="20"/>
        <v>No</v>
      </c>
      <c r="AE26" s="743" t="str">
        <f t="shared" si="2"/>
        <v>Yes</v>
      </c>
      <c r="AG26" s="118">
        <v>1</v>
      </c>
      <c r="AH26" s="119">
        <f t="shared" si="21"/>
        <v>0</v>
      </c>
      <c r="AJ26" s="304">
        <v>9.57</v>
      </c>
      <c r="AK26" s="303">
        <f t="shared" si="22"/>
        <v>0</v>
      </c>
      <c r="AL26" s="185">
        <f t="shared" si="3"/>
        <v>0</v>
      </c>
      <c r="AM26" s="185">
        <f t="shared" si="4"/>
        <v>0</v>
      </c>
      <c r="AN26" s="185">
        <f t="shared" si="5"/>
        <v>0</v>
      </c>
      <c r="AO26" s="185">
        <f t="shared" si="6"/>
        <v>0</v>
      </c>
      <c r="AP26" s="185">
        <f t="shared" si="7"/>
        <v>0</v>
      </c>
      <c r="AQ26" s="185">
        <f t="shared" si="8"/>
        <v>0</v>
      </c>
      <c r="AR26" s="185">
        <f t="shared" si="9"/>
        <v>0</v>
      </c>
      <c r="AS26" s="185">
        <f t="shared" si="10"/>
        <v>0</v>
      </c>
      <c r="AT26" s="185">
        <f t="shared" si="11"/>
        <v>0</v>
      </c>
      <c r="AU26" s="185">
        <f t="shared" si="12"/>
        <v>0</v>
      </c>
      <c r="AV26" s="185">
        <f t="shared" si="13"/>
        <v>0</v>
      </c>
      <c r="AW26" s="185">
        <f t="shared" si="14"/>
        <v>0</v>
      </c>
      <c r="AX26" s="185">
        <f t="shared" si="15"/>
        <v>0</v>
      </c>
      <c r="AY26" s="185">
        <f t="shared" si="16"/>
        <v>0</v>
      </c>
      <c r="AZ26" s="185">
        <f t="shared" si="23"/>
        <v>0</v>
      </c>
      <c r="BA26" s="185">
        <f t="shared" si="24"/>
        <v>0</v>
      </c>
      <c r="BB26" s="317">
        <v>1</v>
      </c>
      <c r="BC26" s="562">
        <v>11</v>
      </c>
      <c r="BD26" s="223">
        <f t="shared" si="25"/>
        <v>0</v>
      </c>
      <c r="BE26" s="562"/>
      <c r="BF26" s="223">
        <f t="shared" si="26"/>
        <v>0</v>
      </c>
      <c r="BG26" s="562"/>
      <c r="BH26" s="223">
        <f t="shared" si="27"/>
        <v>0</v>
      </c>
      <c r="BI26" s="592"/>
      <c r="BJ26" s="209">
        <f t="shared" si="28"/>
        <v>0</v>
      </c>
      <c r="BK26" s="209">
        <f t="shared" si="29"/>
        <v>0</v>
      </c>
      <c r="BL26" s="209">
        <f t="shared" si="30"/>
        <v>0</v>
      </c>
      <c r="BM26" s="209">
        <f t="shared" si="31"/>
        <v>0</v>
      </c>
      <c r="BN26" s="209">
        <f t="shared" si="32"/>
        <v>0</v>
      </c>
      <c r="BO26" s="209">
        <f t="shared" si="33"/>
        <v>0</v>
      </c>
      <c r="BP26" s="209">
        <f t="shared" si="34"/>
        <v>0</v>
      </c>
      <c r="BQ26" s="209">
        <f t="shared" si="35"/>
        <v>0</v>
      </c>
      <c r="BR26" s="592"/>
      <c r="BS26" s="177">
        <f t="shared" si="36"/>
        <v>0</v>
      </c>
      <c r="BT26" s="177">
        <f t="shared" si="37"/>
        <v>0</v>
      </c>
      <c r="BU26" s="177">
        <f t="shared" si="38"/>
        <v>0</v>
      </c>
      <c r="BV26" s="592"/>
      <c r="BW26" s="209">
        <f t="shared" si="39"/>
        <v>0</v>
      </c>
      <c r="BX26" s="209"/>
      <c r="BY26" s="209">
        <f t="shared" si="40"/>
        <v>0</v>
      </c>
    </row>
    <row r="27" spans="1:77" s="8" customFormat="1" ht="60" customHeight="1">
      <c r="A27" s="230" t="s">
        <v>481</v>
      </c>
      <c r="B27"/>
      <c r="C27" s="509" t="s">
        <v>466</v>
      </c>
      <c r="D27" s="471"/>
      <c r="E27" s="10"/>
      <c r="F27" s="276" t="s">
        <v>468</v>
      </c>
      <c r="G27" s="487" t="s">
        <v>69</v>
      </c>
      <c r="H27" s="276" t="s">
        <v>494</v>
      </c>
      <c r="I27" s="69">
        <v>1</v>
      </c>
      <c r="J27" s="69">
        <v>0</v>
      </c>
      <c r="K27" s="8" t="s">
        <v>220</v>
      </c>
      <c r="L27" s="773">
        <v>404.8</v>
      </c>
      <c r="M27" s="120"/>
      <c r="N27" s="100"/>
      <c r="O27" s="195"/>
      <c r="P27" s="100"/>
      <c r="Q27" s="747"/>
      <c r="R27" s="100"/>
      <c r="S27" s="195"/>
      <c r="T27" s="100"/>
      <c r="U27" s="100"/>
      <c r="V27" s="195"/>
      <c r="W27" s="100"/>
      <c r="X27" s="195"/>
      <c r="Y27" s="100"/>
      <c r="Z27" s="101"/>
      <c r="AA27" s="100"/>
      <c r="AB27" s="100"/>
      <c r="AC27" s="753">
        <f t="shared" si="19"/>
        <v>0</v>
      </c>
      <c r="AD27" s="8" t="str">
        <f t="shared" si="20"/>
        <v>No</v>
      </c>
      <c r="AE27" s="197" t="str">
        <f t="shared" si="2"/>
        <v>Yes</v>
      </c>
      <c r="AG27" s="118">
        <v>2</v>
      </c>
      <c r="AH27" s="119">
        <f t="shared" si="21"/>
        <v>0</v>
      </c>
      <c r="AJ27" s="304">
        <v>11.44</v>
      </c>
      <c r="AK27" s="303">
        <f t="shared" si="22"/>
        <v>0</v>
      </c>
      <c r="AL27" s="185">
        <f t="shared" si="3"/>
        <v>0</v>
      </c>
      <c r="AM27" s="185">
        <f t="shared" si="4"/>
        <v>0</v>
      </c>
      <c r="AN27" s="185">
        <f t="shared" si="5"/>
        <v>0</v>
      </c>
      <c r="AO27" s="185">
        <f t="shared" si="6"/>
        <v>0</v>
      </c>
      <c r="AP27" s="185">
        <f t="shared" si="7"/>
        <v>0</v>
      </c>
      <c r="AQ27" s="185">
        <f t="shared" si="8"/>
        <v>0</v>
      </c>
      <c r="AR27" s="185">
        <f t="shared" si="9"/>
        <v>0</v>
      </c>
      <c r="AS27" s="185">
        <f t="shared" si="10"/>
        <v>0</v>
      </c>
      <c r="AT27" s="185">
        <f t="shared" si="11"/>
        <v>0</v>
      </c>
      <c r="AU27" s="185">
        <f t="shared" si="12"/>
        <v>0</v>
      </c>
      <c r="AV27" s="185">
        <f t="shared" si="13"/>
        <v>0</v>
      </c>
      <c r="AW27" s="185">
        <f t="shared" si="14"/>
        <v>0</v>
      </c>
      <c r="AX27" s="185">
        <f t="shared" si="15"/>
        <v>0</v>
      </c>
      <c r="AY27" s="185">
        <f t="shared" si="16"/>
        <v>0</v>
      </c>
      <c r="AZ27" s="185">
        <f t="shared" si="23"/>
        <v>0</v>
      </c>
      <c r="BA27" s="185">
        <f t="shared" si="24"/>
        <v>0</v>
      </c>
      <c r="BB27" s="317">
        <v>2</v>
      </c>
      <c r="BC27" s="562">
        <v>14</v>
      </c>
      <c r="BD27" s="223">
        <f t="shared" si="25"/>
        <v>0</v>
      </c>
      <c r="BE27" s="562"/>
      <c r="BF27" s="223">
        <f t="shared" si="26"/>
        <v>0</v>
      </c>
      <c r="BG27" s="562"/>
      <c r="BH27" s="223">
        <f t="shared" si="27"/>
        <v>0</v>
      </c>
      <c r="BI27" s="592"/>
      <c r="BJ27" s="209">
        <f t="shared" si="28"/>
        <v>0</v>
      </c>
      <c r="BK27" s="209">
        <f t="shared" si="29"/>
        <v>0</v>
      </c>
      <c r="BL27" s="209">
        <f t="shared" si="30"/>
        <v>0</v>
      </c>
      <c r="BM27" s="209">
        <f t="shared" si="31"/>
        <v>0</v>
      </c>
      <c r="BN27" s="209">
        <f t="shared" si="32"/>
        <v>0</v>
      </c>
      <c r="BO27" s="209">
        <f t="shared" si="33"/>
        <v>0</v>
      </c>
      <c r="BP27" s="209">
        <f t="shared" si="34"/>
        <v>0</v>
      </c>
      <c r="BQ27" s="209">
        <f t="shared" si="35"/>
        <v>0</v>
      </c>
      <c r="BR27" s="592"/>
      <c r="BS27" s="177">
        <f t="shared" si="36"/>
        <v>0</v>
      </c>
      <c r="BT27" s="177">
        <f t="shared" si="37"/>
        <v>0</v>
      </c>
      <c r="BU27" s="177">
        <f t="shared" si="38"/>
        <v>0</v>
      </c>
      <c r="BV27" s="592"/>
      <c r="BW27" s="209">
        <f t="shared" si="39"/>
        <v>0</v>
      </c>
      <c r="BX27" s="209"/>
      <c r="BY27" s="209">
        <f t="shared" si="40"/>
        <v>0</v>
      </c>
    </row>
    <row r="28" spans="1:77" s="8" customFormat="1" ht="60" customHeight="1">
      <c r="A28" s="230" t="s">
        <v>481</v>
      </c>
      <c r="B28"/>
      <c r="C28" s="509" t="s">
        <v>493</v>
      </c>
      <c r="D28" s="182"/>
      <c r="E28" s="10"/>
      <c r="F28" s="276" t="s">
        <v>468</v>
      </c>
      <c r="G28" s="487" t="s">
        <v>69</v>
      </c>
      <c r="H28" s="276" t="s">
        <v>494</v>
      </c>
      <c r="I28" s="69">
        <v>1</v>
      </c>
      <c r="J28" s="69">
        <v>29</v>
      </c>
      <c r="K28" s="8" t="s">
        <v>220</v>
      </c>
      <c r="L28" s="773">
        <v>423.50000000000006</v>
      </c>
      <c r="M28" s="120"/>
      <c r="N28" s="100"/>
      <c r="O28" s="195"/>
      <c r="P28" s="100"/>
      <c r="Q28" s="195"/>
      <c r="R28" s="100"/>
      <c r="S28" s="195"/>
      <c r="T28" s="100"/>
      <c r="U28" s="100"/>
      <c r="V28" s="195"/>
      <c r="W28" s="100"/>
      <c r="X28" s="195"/>
      <c r="Y28" s="100"/>
      <c r="Z28" s="101"/>
      <c r="AA28" s="100"/>
      <c r="AB28" s="100"/>
      <c r="AC28" s="753">
        <f t="shared" si="19"/>
        <v>0</v>
      </c>
      <c r="AD28" s="8" t="str">
        <f t="shared" si="20"/>
        <v>No</v>
      </c>
      <c r="AE28" s="197" t="str">
        <f t="shared" si="2"/>
        <v>Yes</v>
      </c>
      <c r="AG28" s="118">
        <v>2</v>
      </c>
      <c r="AH28" s="119">
        <f t="shared" si="21"/>
        <v>0</v>
      </c>
      <c r="AJ28" s="304">
        <v>11.440000000000001</v>
      </c>
      <c r="AK28" s="303">
        <f t="shared" si="22"/>
        <v>0</v>
      </c>
      <c r="AL28" s="185">
        <f t="shared" si="3"/>
        <v>0</v>
      </c>
      <c r="AM28" s="185">
        <f t="shared" si="4"/>
        <v>0</v>
      </c>
      <c r="AN28" s="185">
        <f t="shared" si="5"/>
        <v>0</v>
      </c>
      <c r="AO28" s="185">
        <f t="shared" si="6"/>
        <v>0</v>
      </c>
      <c r="AP28" s="185">
        <f t="shared" si="7"/>
        <v>0</v>
      </c>
      <c r="AQ28" s="185">
        <f t="shared" si="8"/>
        <v>0</v>
      </c>
      <c r="AR28" s="185">
        <f t="shared" si="9"/>
        <v>0</v>
      </c>
      <c r="AS28" s="185">
        <f t="shared" si="10"/>
        <v>0</v>
      </c>
      <c r="AT28" s="185">
        <f t="shared" si="11"/>
        <v>0</v>
      </c>
      <c r="AU28" s="185">
        <f t="shared" si="12"/>
        <v>0</v>
      </c>
      <c r="AV28" s="185">
        <f t="shared" si="13"/>
        <v>0</v>
      </c>
      <c r="AW28" s="185">
        <f t="shared" si="14"/>
        <v>0</v>
      </c>
      <c r="AX28" s="185">
        <f t="shared" si="15"/>
        <v>0</v>
      </c>
      <c r="AY28" s="185">
        <f t="shared" si="16"/>
        <v>0</v>
      </c>
      <c r="AZ28" s="185">
        <f t="shared" si="23"/>
        <v>0</v>
      </c>
      <c r="BA28" s="185">
        <f t="shared" si="24"/>
        <v>0</v>
      </c>
      <c r="BB28" s="317">
        <v>2</v>
      </c>
      <c r="BC28" s="562">
        <v>14</v>
      </c>
      <c r="BD28" s="223">
        <f t="shared" si="25"/>
        <v>0</v>
      </c>
      <c r="BE28" s="562"/>
      <c r="BF28" s="223">
        <f t="shared" si="26"/>
        <v>0</v>
      </c>
      <c r="BG28" s="562"/>
      <c r="BH28" s="223">
        <f t="shared" si="27"/>
        <v>0</v>
      </c>
      <c r="BI28" s="592"/>
      <c r="BJ28" s="209">
        <f t="shared" si="28"/>
        <v>0</v>
      </c>
      <c r="BK28" s="209">
        <f t="shared" si="29"/>
        <v>0</v>
      </c>
      <c r="BL28" s="209">
        <f t="shared" si="30"/>
        <v>0</v>
      </c>
      <c r="BM28" s="209">
        <f t="shared" si="31"/>
        <v>0</v>
      </c>
      <c r="BN28" s="209">
        <f t="shared" si="32"/>
        <v>0</v>
      </c>
      <c r="BO28" s="209">
        <f t="shared" si="33"/>
        <v>0</v>
      </c>
      <c r="BP28" s="209">
        <f t="shared" si="34"/>
        <v>0</v>
      </c>
      <c r="BQ28" s="209">
        <f t="shared" si="35"/>
        <v>0</v>
      </c>
      <c r="BR28" s="592"/>
      <c r="BS28" s="177">
        <f t="shared" si="36"/>
        <v>0</v>
      </c>
      <c r="BT28" s="177">
        <f t="shared" si="37"/>
        <v>0</v>
      </c>
      <c r="BU28" s="177">
        <f t="shared" si="38"/>
        <v>0</v>
      </c>
      <c r="BV28" s="592"/>
      <c r="BW28" s="209">
        <f t="shared" si="39"/>
        <v>0</v>
      </c>
      <c r="BX28" s="209"/>
      <c r="BY28" s="209">
        <f t="shared" si="40"/>
        <v>0</v>
      </c>
    </row>
    <row r="29" spans="1:77" s="8" customFormat="1" ht="60" customHeight="1">
      <c r="A29" s="205" t="s">
        <v>481</v>
      </c>
      <c r="B29" s="24"/>
      <c r="C29" s="510" t="s">
        <v>467</v>
      </c>
      <c r="D29" s="750" t="s">
        <v>233</v>
      </c>
      <c r="E29" s="245" t="s">
        <v>373</v>
      </c>
      <c r="F29" s="500" t="s">
        <v>468</v>
      </c>
      <c r="G29" s="499" t="s">
        <v>69</v>
      </c>
      <c r="H29" s="500" t="s">
        <v>494</v>
      </c>
      <c r="I29" s="501">
        <v>1</v>
      </c>
      <c r="J29" s="501">
        <v>0</v>
      </c>
      <c r="K29" s="25" t="s">
        <v>220</v>
      </c>
      <c r="L29" s="775">
        <v>427.90000000000003</v>
      </c>
      <c r="M29" s="235"/>
      <c r="N29" s="236"/>
      <c r="O29" s="237"/>
      <c r="P29" s="236"/>
      <c r="Q29" s="237"/>
      <c r="R29" s="236"/>
      <c r="S29" s="237"/>
      <c r="T29" s="236"/>
      <c r="U29" s="236"/>
      <c r="V29" s="237"/>
      <c r="W29" s="236"/>
      <c r="X29" s="237"/>
      <c r="Y29" s="236"/>
      <c r="Z29" s="238"/>
      <c r="AA29" s="236"/>
      <c r="AB29" s="236"/>
      <c r="AC29" s="754">
        <f>SUM(M29:AB29)*L29</f>
        <v>0</v>
      </c>
      <c r="AD29" s="25" t="str">
        <f t="shared" si="20"/>
        <v>No</v>
      </c>
      <c r="AE29" s="239" t="str">
        <f t="shared" si="2"/>
        <v>Yes</v>
      </c>
      <c r="AG29" s="122">
        <v>2</v>
      </c>
      <c r="AH29" s="123">
        <f>AG29*SUM(M29:AB29)</f>
        <v>0</v>
      </c>
      <c r="AJ29" s="304">
        <v>10.559999999999999</v>
      </c>
      <c r="AK29" s="303">
        <f>SUM(M29:AB29)*AJ29</f>
        <v>0</v>
      </c>
      <c r="AL29" s="185">
        <f t="shared" si="3"/>
        <v>0</v>
      </c>
      <c r="AM29" s="185">
        <f t="shared" si="4"/>
        <v>0</v>
      </c>
      <c r="AN29" s="185">
        <f t="shared" si="5"/>
        <v>0</v>
      </c>
      <c r="AO29" s="185">
        <f t="shared" si="6"/>
        <v>0</v>
      </c>
      <c r="AP29" s="185">
        <f t="shared" si="7"/>
        <v>0</v>
      </c>
      <c r="AQ29" s="185">
        <f t="shared" si="8"/>
        <v>0</v>
      </c>
      <c r="AR29" s="185">
        <f t="shared" si="9"/>
        <v>0</v>
      </c>
      <c r="AS29" s="185">
        <f t="shared" si="10"/>
        <v>0</v>
      </c>
      <c r="AT29" s="185">
        <f t="shared" si="11"/>
        <v>0</v>
      </c>
      <c r="AU29" s="185">
        <f t="shared" si="12"/>
        <v>0</v>
      </c>
      <c r="AV29" s="185">
        <f t="shared" si="13"/>
        <v>0</v>
      </c>
      <c r="AW29" s="185">
        <f t="shared" si="14"/>
        <v>0</v>
      </c>
      <c r="AX29" s="185">
        <f t="shared" si="15"/>
        <v>0</v>
      </c>
      <c r="AY29" s="185">
        <f t="shared" si="16"/>
        <v>0</v>
      </c>
      <c r="AZ29" s="185">
        <f t="shared" si="23"/>
        <v>0</v>
      </c>
      <c r="BA29" s="185">
        <f t="shared" si="24"/>
        <v>0</v>
      </c>
      <c r="BB29" s="317">
        <v>2</v>
      </c>
      <c r="BC29" s="562">
        <v>14</v>
      </c>
      <c r="BD29" s="223">
        <f t="shared" si="25"/>
        <v>0</v>
      </c>
      <c r="BE29" s="562"/>
      <c r="BF29" s="223">
        <f t="shared" si="26"/>
        <v>0</v>
      </c>
      <c r="BG29" s="562"/>
      <c r="BH29" s="223">
        <f t="shared" si="27"/>
        <v>0</v>
      </c>
      <c r="BI29" s="592"/>
      <c r="BJ29" s="209">
        <f t="shared" si="28"/>
        <v>0</v>
      </c>
      <c r="BK29" s="209">
        <f t="shared" si="29"/>
        <v>0</v>
      </c>
      <c r="BL29" s="209">
        <f t="shared" si="30"/>
        <v>0</v>
      </c>
      <c r="BM29" s="209">
        <f t="shared" si="31"/>
        <v>0</v>
      </c>
      <c r="BN29" s="209">
        <f t="shared" si="32"/>
        <v>0</v>
      </c>
      <c r="BO29" s="209">
        <f t="shared" si="33"/>
        <v>0</v>
      </c>
      <c r="BP29" s="209">
        <f t="shared" si="34"/>
        <v>0</v>
      </c>
      <c r="BQ29" s="209">
        <f t="shared" si="35"/>
        <v>0</v>
      </c>
      <c r="BR29" s="592"/>
      <c r="BS29" s="177">
        <f t="shared" si="36"/>
        <v>0</v>
      </c>
      <c r="BT29" s="177">
        <f t="shared" si="37"/>
        <v>0</v>
      </c>
      <c r="BU29" s="177">
        <f t="shared" si="38"/>
        <v>0</v>
      </c>
      <c r="BV29" s="592"/>
      <c r="BW29" s="209">
        <f t="shared" si="39"/>
        <v>0</v>
      </c>
      <c r="BX29" s="209"/>
      <c r="BY29" s="209">
        <f t="shared" si="40"/>
        <v>0</v>
      </c>
    </row>
    <row r="30" spans="1:77" s="65" customFormat="1" ht="35.5" customHeight="1">
      <c r="A30" s="64"/>
      <c r="B30" s="67"/>
      <c r="D30" s="516"/>
      <c r="E30" s="458"/>
      <c r="F30" s="64"/>
      <c r="G30" s="63"/>
      <c r="H30" s="63"/>
      <c r="I30" s="63"/>
      <c r="J30" s="63"/>
      <c r="K30" s="67"/>
      <c r="L30" s="67"/>
      <c r="M30" s="178"/>
      <c r="N30" s="178"/>
      <c r="P30" s="41"/>
      <c r="Q30" s="67"/>
      <c r="R30" s="67"/>
      <c r="S30" s="67"/>
      <c r="T30" s="67"/>
      <c r="U30" s="67"/>
      <c r="V30" s="67"/>
      <c r="W30" s="960"/>
      <c r="X30" s="961"/>
      <c r="Y30" s="961"/>
      <c r="Z30" s="124"/>
      <c r="AA30" s="124"/>
      <c r="AB30" s="124"/>
      <c r="AC30" s="124"/>
      <c r="AD30" s="776"/>
      <c r="AE30" s="124"/>
      <c r="AF30" s="8"/>
      <c r="AG30" s="124"/>
      <c r="AH30" s="124"/>
      <c r="AI30" s="130"/>
      <c r="AJ30" s="130" t="s">
        <v>27</v>
      </c>
      <c r="AK30" s="130" t="s">
        <v>27</v>
      </c>
      <c r="AM30" s="706"/>
      <c r="AN30" s="705"/>
      <c r="AP30" s="302"/>
      <c r="AQ30" s="302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223">
        <f t="shared" si="27"/>
        <v>0</v>
      </c>
      <c r="BI30" s="185">
        <f>$J30*AE30</f>
        <v>0</v>
      </c>
      <c r="BJ30" s="185">
        <f>$J30*AF30</f>
        <v>0</v>
      </c>
      <c r="BK30" s="185">
        <f>$J30*AG30</f>
        <v>0</v>
      </c>
      <c r="BL30" s="185"/>
      <c r="BM30" s="805"/>
      <c r="BN30" s="806"/>
      <c r="BO30" s="783"/>
      <c r="BP30" s="806"/>
      <c r="BQ30" s="156"/>
      <c r="BR30" s="806"/>
      <c r="BS30" s="228"/>
      <c r="BT30" s="201"/>
      <c r="BU30" s="228"/>
      <c r="BV30" s="156"/>
      <c r="BW30" s="209"/>
    </row>
    <row r="31" spans="1:77" s="8" customFormat="1" ht="63.5" customHeight="1">
      <c r="A31" s="208"/>
      <c r="B31" s="209"/>
      <c r="C31" s="506" t="s">
        <v>113</v>
      </c>
      <c r="D31" s="240" t="s">
        <v>248</v>
      </c>
      <c r="E31" s="758"/>
      <c r="F31" s="793" t="s">
        <v>114</v>
      </c>
      <c r="G31" s="210" t="s">
        <v>115</v>
      </c>
      <c r="H31" s="210" t="s">
        <v>119</v>
      </c>
      <c r="I31" s="221" t="s">
        <v>116</v>
      </c>
      <c r="J31" s="221"/>
      <c r="K31" s="793" t="s">
        <v>117</v>
      </c>
      <c r="L31" s="222" t="s">
        <v>118</v>
      </c>
      <c r="M31" s="241" t="s">
        <v>194</v>
      </c>
      <c r="N31" s="209" t="s">
        <v>30</v>
      </c>
      <c r="O31" s="518" t="s">
        <v>186</v>
      </c>
      <c r="P31" s="262" t="s">
        <v>195</v>
      </c>
      <c r="Q31" s="278" t="s">
        <v>196</v>
      </c>
      <c r="R31" s="263" t="s">
        <v>267</v>
      </c>
      <c r="S31" s="519" t="s">
        <v>269</v>
      </c>
      <c r="T31" s="264" t="s">
        <v>268</v>
      </c>
      <c r="U31" s="520" t="s">
        <v>197</v>
      </c>
      <c r="V31" s="265" t="s">
        <v>198</v>
      </c>
      <c r="W31" s="242" t="s">
        <v>199</v>
      </c>
      <c r="X31" s="218" t="s">
        <v>200</v>
      </c>
      <c r="Y31" s="112" t="s">
        <v>193</v>
      </c>
      <c r="Z31" s="61" t="s">
        <v>201</v>
      </c>
      <c r="AA31" s="521" t="s">
        <v>499</v>
      </c>
      <c r="AB31" s="521" t="s">
        <v>500</v>
      </c>
      <c r="AC31" s="243" t="s">
        <v>4</v>
      </c>
      <c r="AD31" s="223" t="s">
        <v>12</v>
      </c>
      <c r="AE31" s="224" t="s">
        <v>9</v>
      </c>
      <c r="AG31" s="124"/>
      <c r="AH31" s="124"/>
      <c r="AJ31" s="319" t="s">
        <v>5</v>
      </c>
      <c r="AK31" s="300" t="s">
        <v>6</v>
      </c>
      <c r="AL31" s="602" t="s">
        <v>1</v>
      </c>
      <c r="AM31" s="603" t="s">
        <v>2</v>
      </c>
      <c r="AN31" s="604" t="s">
        <v>10</v>
      </c>
      <c r="AO31" s="605" t="s">
        <v>28</v>
      </c>
      <c r="AP31" s="606" t="s">
        <v>3</v>
      </c>
      <c r="AQ31" s="607" t="s">
        <v>15</v>
      </c>
      <c r="AR31" s="607" t="s">
        <v>263</v>
      </c>
      <c r="AS31" s="616" t="s">
        <v>18</v>
      </c>
      <c r="AT31" s="617" t="s">
        <v>56</v>
      </c>
      <c r="AU31" s="618" t="s">
        <v>13</v>
      </c>
      <c r="AV31" s="619" t="s">
        <v>14</v>
      </c>
      <c r="AW31" s="620" t="s">
        <v>17</v>
      </c>
      <c r="AX31" s="621" t="s">
        <v>47</v>
      </c>
      <c r="AY31" s="622" t="s">
        <v>48</v>
      </c>
      <c r="AZ31" s="521" t="s">
        <v>371</v>
      </c>
      <c r="BA31" s="561"/>
      <c r="BB31" s="313" t="s">
        <v>55</v>
      </c>
      <c r="BC31" s="136"/>
      <c r="BD31" s="136"/>
      <c r="BE31" s="136"/>
      <c r="BH31" s="525"/>
      <c r="BI31" s="136"/>
      <c r="BJ31" s="525"/>
      <c r="BK31" s="525"/>
      <c r="BL31" s="525"/>
      <c r="BO31" s="29"/>
      <c r="BP31" s="29"/>
      <c r="BQ31" s="29"/>
      <c r="BR31" s="29"/>
      <c r="BS31" s="29"/>
      <c r="BT31" s="29"/>
      <c r="BU31" s="29"/>
      <c r="BV31" s="29"/>
      <c r="BW31" s="209"/>
    </row>
    <row r="32" spans="1:77" s="8" customFormat="1" ht="28" customHeight="1">
      <c r="A32" s="777"/>
      <c r="B32" s="156"/>
      <c r="C32" s="433" t="s">
        <v>502</v>
      </c>
      <c r="D32" s="778"/>
      <c r="E32" s="779"/>
      <c r="F32" s="799"/>
      <c r="G32" s="438"/>
      <c r="H32" s="438"/>
      <c r="I32" s="780"/>
      <c r="J32" s="780"/>
      <c r="K32" s="799"/>
      <c r="L32" s="781"/>
      <c r="M32" s="984" t="s">
        <v>259</v>
      </c>
      <c r="N32" s="985"/>
      <c r="O32" s="985"/>
      <c r="P32" s="985"/>
      <c r="Q32" s="985"/>
      <c r="R32" s="985"/>
      <c r="S32" s="985"/>
      <c r="T32" s="985"/>
      <c r="U32" s="985"/>
      <c r="V32" s="985"/>
      <c r="W32" s="985"/>
      <c r="X32" s="985"/>
      <c r="Y32" s="985"/>
      <c r="Z32" s="985"/>
      <c r="AA32" s="985"/>
      <c r="AB32" s="985"/>
      <c r="AC32" s="782"/>
      <c r="AD32" s="783"/>
      <c r="AE32" s="784"/>
      <c r="AG32" s="124"/>
      <c r="AH32" s="124"/>
      <c r="AJ32" s="438"/>
      <c r="AK32" s="785"/>
      <c r="AL32" s="786"/>
      <c r="AM32" s="787"/>
      <c r="AN32" s="788"/>
      <c r="AO32" s="788"/>
      <c r="AP32" s="788"/>
      <c r="AQ32" s="788"/>
      <c r="AR32" s="788"/>
      <c r="AS32" s="789"/>
      <c r="AT32" s="790"/>
      <c r="AU32" s="789"/>
      <c r="AV32" s="789"/>
      <c r="AW32" s="791"/>
      <c r="AX32" s="788"/>
      <c r="AY32" s="791"/>
      <c r="AZ32" s="440"/>
      <c r="BA32" s="561"/>
      <c r="BB32" s="792"/>
      <c r="BC32" s="136"/>
      <c r="BD32" s="136"/>
      <c r="BE32" s="136"/>
      <c r="BH32" s="525"/>
      <c r="BI32" s="136"/>
      <c r="BJ32" s="525"/>
      <c r="BK32" s="525"/>
      <c r="BL32" s="525"/>
      <c r="BO32" s="29"/>
      <c r="BP32" s="29"/>
      <c r="BQ32" s="29"/>
      <c r="BR32" s="29"/>
      <c r="BS32" s="29"/>
      <c r="BT32" s="29"/>
      <c r="BU32" s="29"/>
      <c r="BV32" s="29"/>
      <c r="BW32" s="209"/>
    </row>
    <row r="33" spans="1:76" s="8" customFormat="1" ht="60" customHeight="1">
      <c r="A33" s="227" t="s">
        <v>9</v>
      </c>
      <c r="B33" s="156"/>
      <c r="C33" s="513" t="s">
        <v>470</v>
      </c>
      <c r="D33" s="681" t="s">
        <v>270</v>
      </c>
      <c r="E33" s="761"/>
      <c r="F33" s="282" t="s">
        <v>373</v>
      </c>
      <c r="G33" s="491" t="s">
        <v>441</v>
      </c>
      <c r="H33" s="682" t="s">
        <v>519</v>
      </c>
      <c r="I33" s="497">
        <v>1</v>
      </c>
      <c r="J33" s="497">
        <v>0</v>
      </c>
      <c r="K33" s="282"/>
      <c r="L33" s="283">
        <v>7.7000000000000011</v>
      </c>
      <c r="M33" s="284"/>
      <c r="N33" s="188"/>
      <c r="O33" s="187"/>
      <c r="P33" s="188"/>
      <c r="Q33" s="187"/>
      <c r="R33" s="188"/>
      <c r="S33" s="187"/>
      <c r="T33" s="188"/>
      <c r="U33" s="188"/>
      <c r="V33" s="187"/>
      <c r="W33" s="188"/>
      <c r="X33" s="187"/>
      <c r="Y33" s="188"/>
      <c r="Z33" s="187"/>
      <c r="AA33" s="800"/>
      <c r="AB33" s="812"/>
      <c r="AC33" s="683">
        <f>SUM(M33:AB33)*L33</f>
        <v>0</v>
      </c>
      <c r="AD33" s="190" t="str">
        <f>IF(SUM(M33:AB33)&gt;0,"Yes","No")</f>
        <v>No</v>
      </c>
      <c r="AE33" s="115" t="str">
        <f t="shared" ref="AE33:AE43" si="41">IF(A33="New","Yes","No")</f>
        <v>Yes</v>
      </c>
      <c r="AG33" s="880">
        <f t="shared" ref="AG33:AG43" si="42">BB33</f>
        <v>1</v>
      </c>
      <c r="AH33" s="881">
        <f>AG33*SUM(M33:AB33)</f>
        <v>0</v>
      </c>
      <c r="AJ33" s="688">
        <v>0.1</v>
      </c>
      <c r="AK33" s="303">
        <f>SUM(M33:AA33)*AJ33</f>
        <v>0</v>
      </c>
      <c r="AL33" s="185">
        <f t="shared" ref="AL33:AL43" si="43">$I33*M33</f>
        <v>0</v>
      </c>
      <c r="AM33" s="185">
        <f t="shared" ref="AM33:AM43" si="44">$I33*N33</f>
        <v>0</v>
      </c>
      <c r="AN33" s="185">
        <f t="shared" ref="AN33:AN43" si="45">$I33*O33</f>
        <v>0</v>
      </c>
      <c r="AO33" s="185">
        <f t="shared" ref="AO33:AO43" si="46">$I33*P33</f>
        <v>0</v>
      </c>
      <c r="AP33" s="185">
        <f t="shared" ref="AP33:AP43" si="47">$I33*Q33</f>
        <v>0</v>
      </c>
      <c r="AQ33" s="185">
        <f t="shared" ref="AQ33:AQ43" si="48">$I33*R33</f>
        <v>0</v>
      </c>
      <c r="AR33" s="185">
        <f t="shared" ref="AR33:AR43" si="49">$I33*S33</f>
        <v>0</v>
      </c>
      <c r="AS33" s="185">
        <f t="shared" ref="AS33:AS43" si="50">$I33*T33</f>
        <v>0</v>
      </c>
      <c r="AT33" s="185">
        <f t="shared" ref="AT33:AT43" si="51">$I33*U33</f>
        <v>0</v>
      </c>
      <c r="AU33" s="185">
        <f t="shared" ref="AU33:AU43" si="52">$I33*V33</f>
        <v>0</v>
      </c>
      <c r="AV33" s="185">
        <f t="shared" ref="AV33:AV43" si="53">$I33*W33</f>
        <v>0</v>
      </c>
      <c r="AW33" s="185">
        <f t="shared" ref="AW33:AW43" si="54">$I33*X33</f>
        <v>0</v>
      </c>
      <c r="AX33" s="185">
        <f t="shared" ref="AX33:AX43" si="55">$I33*Y33</f>
        <v>0</v>
      </c>
      <c r="AY33" s="185">
        <f t="shared" ref="AY33:AY43" si="56">$I33*Z33</f>
        <v>0</v>
      </c>
      <c r="AZ33" s="185">
        <f t="shared" ref="AZ33:BA43" si="57">$I33*AA33</f>
        <v>0</v>
      </c>
      <c r="BA33" s="185">
        <f t="shared" si="57"/>
        <v>0</v>
      </c>
      <c r="BB33" s="526">
        <v>1</v>
      </c>
      <c r="BC33" s="136"/>
      <c r="BD33" s="136"/>
      <c r="BE33" s="136"/>
      <c r="BH33" s="136"/>
      <c r="BI33" s="136"/>
      <c r="BJ33" s="136"/>
      <c r="BK33" s="136"/>
      <c r="BL33" s="136"/>
      <c r="BW33" s="209">
        <f t="shared" si="39"/>
        <v>0</v>
      </c>
      <c r="BX33" s="209">
        <f>IF(F33="COLORED WOODEN INSERT",IF(SUM(M33:AB33)&gt;0,SUM(M33:AB33),0),0)*I33</f>
        <v>0</v>
      </c>
    </row>
    <row r="34" spans="1:76" s="8" customFormat="1" ht="60" customHeight="1">
      <c r="A34" s="230" t="s">
        <v>9</v>
      </c>
      <c r="C34" s="509" t="s">
        <v>360</v>
      </c>
      <c r="D34" s="471" t="s">
        <v>270</v>
      </c>
      <c r="E34" s="10"/>
      <c r="F34" s="276" t="s">
        <v>373</v>
      </c>
      <c r="G34" s="487" t="s">
        <v>365</v>
      </c>
      <c r="H34" s="680" t="s">
        <v>374</v>
      </c>
      <c r="I34" s="69">
        <v>1</v>
      </c>
      <c r="J34" s="69">
        <v>0</v>
      </c>
      <c r="K34" s="276"/>
      <c r="L34" s="288">
        <v>11</v>
      </c>
      <c r="M34" s="120"/>
      <c r="N34" s="100"/>
      <c r="O34" s="195"/>
      <c r="P34" s="100"/>
      <c r="Q34" s="195"/>
      <c r="R34" s="100"/>
      <c r="S34" s="195"/>
      <c r="T34" s="100"/>
      <c r="U34" s="100"/>
      <c r="V34" s="195"/>
      <c r="W34" s="100"/>
      <c r="X34" s="195"/>
      <c r="Y34" s="100"/>
      <c r="Z34" s="195"/>
      <c r="AA34" s="801"/>
      <c r="AB34" s="479"/>
      <c r="AC34" s="470">
        <f t="shared" ref="AC34:AC42" si="58">SUM(M34:AB34)*L34</f>
        <v>0</v>
      </c>
      <c r="AD34" s="8" t="str">
        <f t="shared" ref="AD34:AD43" si="59">IF(SUM(M34:AB34)&gt;0,"Yes","No")</f>
        <v>No</v>
      </c>
      <c r="AE34" s="197" t="str">
        <f t="shared" si="41"/>
        <v>Yes</v>
      </c>
      <c r="AG34" s="706">
        <f t="shared" si="42"/>
        <v>1</v>
      </c>
      <c r="AH34" s="705">
        <f t="shared" ref="AH34:AH42" si="60">AG34*SUM(M34:AB34)</f>
        <v>0</v>
      </c>
      <c r="AJ34" s="303">
        <v>0.1</v>
      </c>
      <c r="AK34" s="303">
        <f t="shared" ref="AK34:AK42" si="61">SUM(M34:AA34)*AJ34</f>
        <v>0</v>
      </c>
      <c r="AL34" s="185">
        <f t="shared" si="43"/>
        <v>0</v>
      </c>
      <c r="AM34" s="185">
        <f t="shared" si="44"/>
        <v>0</v>
      </c>
      <c r="AN34" s="185">
        <f t="shared" si="45"/>
        <v>0</v>
      </c>
      <c r="AO34" s="185">
        <f t="shared" si="46"/>
        <v>0</v>
      </c>
      <c r="AP34" s="185">
        <f t="shared" si="47"/>
        <v>0</v>
      </c>
      <c r="AQ34" s="185">
        <f t="shared" si="48"/>
        <v>0</v>
      </c>
      <c r="AR34" s="185">
        <f t="shared" si="49"/>
        <v>0</v>
      </c>
      <c r="AS34" s="185">
        <f t="shared" si="50"/>
        <v>0</v>
      </c>
      <c r="AT34" s="185">
        <f t="shared" si="51"/>
        <v>0</v>
      </c>
      <c r="AU34" s="185">
        <f t="shared" si="52"/>
        <v>0</v>
      </c>
      <c r="AV34" s="185">
        <f t="shared" si="53"/>
        <v>0</v>
      </c>
      <c r="AW34" s="185">
        <f t="shared" si="54"/>
        <v>0</v>
      </c>
      <c r="AX34" s="185">
        <f t="shared" si="55"/>
        <v>0</v>
      </c>
      <c r="AY34" s="185">
        <f t="shared" si="56"/>
        <v>0</v>
      </c>
      <c r="AZ34" s="185">
        <f t="shared" si="57"/>
        <v>0</v>
      </c>
      <c r="BA34" s="185">
        <f t="shared" si="57"/>
        <v>0</v>
      </c>
      <c r="BB34" s="526">
        <v>1</v>
      </c>
      <c r="BC34" s="136"/>
      <c r="BD34" s="136"/>
      <c r="BE34" s="136"/>
      <c r="BH34" s="136"/>
      <c r="BI34" s="136"/>
      <c r="BJ34" s="136"/>
      <c r="BK34" s="136"/>
      <c r="BL34" s="136"/>
      <c r="BW34" s="209">
        <f t="shared" si="39"/>
        <v>0</v>
      </c>
      <c r="BX34" s="209">
        <f t="shared" ref="BX34:BX43" si="62">IF(F34="COLORED WOODEN INSERT",IF(SUM(M34:AB34)&gt;0,SUM(M34:AB34),0),0)*I34</f>
        <v>0</v>
      </c>
    </row>
    <row r="35" spans="1:76" s="8" customFormat="1" ht="60" customHeight="1">
      <c r="A35" s="230" t="s">
        <v>9</v>
      </c>
      <c r="C35" s="509" t="s">
        <v>482</v>
      </c>
      <c r="D35" s="471" t="s">
        <v>270</v>
      </c>
      <c r="E35" s="10"/>
      <c r="F35" s="276" t="s">
        <v>373</v>
      </c>
      <c r="G35" s="487" t="s">
        <v>365</v>
      </c>
      <c r="H35" s="680" t="s">
        <v>374</v>
      </c>
      <c r="I35" s="69">
        <v>1</v>
      </c>
      <c r="J35" s="69">
        <v>1</v>
      </c>
      <c r="K35" s="276"/>
      <c r="L35" s="773">
        <v>14.3</v>
      </c>
      <c r="M35" s="120"/>
      <c r="N35" s="100"/>
      <c r="O35" s="195"/>
      <c r="P35" s="100"/>
      <c r="Q35" s="195"/>
      <c r="R35" s="100"/>
      <c r="S35" s="195"/>
      <c r="T35" s="100"/>
      <c r="U35" s="100"/>
      <c r="V35" s="195"/>
      <c r="W35" s="100"/>
      <c r="X35" s="195"/>
      <c r="Y35" s="100"/>
      <c r="Z35" s="195"/>
      <c r="AA35" s="801"/>
      <c r="AB35" s="479"/>
      <c r="AC35" s="470">
        <f t="shared" si="58"/>
        <v>0</v>
      </c>
      <c r="AD35" s="8" t="str">
        <f t="shared" si="59"/>
        <v>No</v>
      </c>
      <c r="AE35" s="197" t="str">
        <f t="shared" si="41"/>
        <v>Yes</v>
      </c>
      <c r="AG35" s="706">
        <f t="shared" si="42"/>
        <v>1</v>
      </c>
      <c r="AH35" s="705">
        <f t="shared" si="60"/>
        <v>0</v>
      </c>
      <c r="AJ35" s="303">
        <v>0.1</v>
      </c>
      <c r="AK35" s="303">
        <f t="shared" si="61"/>
        <v>0</v>
      </c>
      <c r="AL35" s="185">
        <f t="shared" si="43"/>
        <v>0</v>
      </c>
      <c r="AM35" s="185">
        <f t="shared" si="44"/>
        <v>0</v>
      </c>
      <c r="AN35" s="185">
        <f t="shared" si="45"/>
        <v>0</v>
      </c>
      <c r="AO35" s="185">
        <f t="shared" si="46"/>
        <v>0</v>
      </c>
      <c r="AP35" s="185">
        <f t="shared" si="47"/>
        <v>0</v>
      </c>
      <c r="AQ35" s="185">
        <f t="shared" si="48"/>
        <v>0</v>
      </c>
      <c r="AR35" s="185">
        <f t="shared" si="49"/>
        <v>0</v>
      </c>
      <c r="AS35" s="185">
        <f t="shared" si="50"/>
        <v>0</v>
      </c>
      <c r="AT35" s="185">
        <f t="shared" si="51"/>
        <v>0</v>
      </c>
      <c r="AU35" s="185">
        <f t="shared" si="52"/>
        <v>0</v>
      </c>
      <c r="AV35" s="185">
        <f t="shared" si="53"/>
        <v>0</v>
      </c>
      <c r="AW35" s="185">
        <f t="shared" si="54"/>
        <v>0</v>
      </c>
      <c r="AX35" s="185">
        <f t="shared" si="55"/>
        <v>0</v>
      </c>
      <c r="AY35" s="185">
        <f t="shared" si="56"/>
        <v>0</v>
      </c>
      <c r="AZ35" s="185">
        <f t="shared" si="57"/>
        <v>0</v>
      </c>
      <c r="BA35" s="185">
        <f t="shared" si="57"/>
        <v>0</v>
      </c>
      <c r="BB35" s="526">
        <v>1</v>
      </c>
      <c r="BC35" s="136"/>
      <c r="BD35" s="136"/>
      <c r="BE35" s="136"/>
      <c r="BH35" s="136"/>
      <c r="BI35" s="136"/>
      <c r="BJ35" s="136"/>
      <c r="BK35" s="136"/>
      <c r="BL35" s="136"/>
      <c r="BW35" s="209">
        <f t="shared" si="39"/>
        <v>0</v>
      </c>
      <c r="BX35" s="209">
        <f t="shared" si="62"/>
        <v>0</v>
      </c>
    </row>
    <row r="36" spans="1:76" s="8" customFormat="1" ht="60" customHeight="1">
      <c r="A36" s="230" t="s">
        <v>9</v>
      </c>
      <c r="C36" s="511" t="s">
        <v>361</v>
      </c>
      <c r="D36" s="428" t="s">
        <v>270</v>
      </c>
      <c r="E36" s="624"/>
      <c r="F36" s="274" t="s">
        <v>373</v>
      </c>
      <c r="G36" s="488" t="s">
        <v>366</v>
      </c>
      <c r="H36" s="530" t="s">
        <v>375</v>
      </c>
      <c r="I36" s="494">
        <v>1</v>
      </c>
      <c r="J36" s="494">
        <v>0</v>
      </c>
      <c r="K36" s="274"/>
      <c r="L36" s="772">
        <v>17.600000000000001</v>
      </c>
      <c r="M36" s="103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16"/>
      <c r="AA36" s="802"/>
      <c r="AB36" s="714"/>
      <c r="AC36" s="367">
        <f t="shared" si="58"/>
        <v>0</v>
      </c>
      <c r="AD36" s="201" t="str">
        <f t="shared" si="59"/>
        <v>No</v>
      </c>
      <c r="AE36" s="119" t="str">
        <f t="shared" si="41"/>
        <v>Yes</v>
      </c>
      <c r="AG36" s="706">
        <f t="shared" si="42"/>
        <v>1</v>
      </c>
      <c r="AH36" s="705">
        <f t="shared" si="60"/>
        <v>0</v>
      </c>
      <c r="AJ36" s="304">
        <v>0.27</v>
      </c>
      <c r="AK36" s="303">
        <f t="shared" si="61"/>
        <v>0</v>
      </c>
      <c r="AL36" s="185">
        <f t="shared" si="43"/>
        <v>0</v>
      </c>
      <c r="AM36" s="185">
        <f t="shared" si="44"/>
        <v>0</v>
      </c>
      <c r="AN36" s="185">
        <f t="shared" si="45"/>
        <v>0</v>
      </c>
      <c r="AO36" s="185">
        <f t="shared" si="46"/>
        <v>0</v>
      </c>
      <c r="AP36" s="185">
        <f t="shared" si="47"/>
        <v>0</v>
      </c>
      <c r="AQ36" s="185">
        <f t="shared" si="48"/>
        <v>0</v>
      </c>
      <c r="AR36" s="185">
        <f t="shared" si="49"/>
        <v>0</v>
      </c>
      <c r="AS36" s="185">
        <f t="shared" si="50"/>
        <v>0</v>
      </c>
      <c r="AT36" s="185">
        <f t="shared" si="51"/>
        <v>0</v>
      </c>
      <c r="AU36" s="185">
        <f t="shared" si="52"/>
        <v>0</v>
      </c>
      <c r="AV36" s="185">
        <f t="shared" si="53"/>
        <v>0</v>
      </c>
      <c r="AW36" s="185">
        <f t="shared" si="54"/>
        <v>0</v>
      </c>
      <c r="AX36" s="185">
        <f t="shared" si="55"/>
        <v>0</v>
      </c>
      <c r="AY36" s="185">
        <f t="shared" si="56"/>
        <v>0</v>
      </c>
      <c r="AZ36" s="185">
        <f t="shared" si="57"/>
        <v>0</v>
      </c>
      <c r="BA36" s="185">
        <f t="shared" si="57"/>
        <v>0</v>
      </c>
      <c r="BB36" s="526">
        <v>1</v>
      </c>
      <c r="BC36" s="136"/>
      <c r="BD36" s="136"/>
      <c r="BE36" s="136"/>
      <c r="BH36" s="136"/>
      <c r="BI36" s="136"/>
      <c r="BJ36" s="136"/>
      <c r="BK36" s="136"/>
      <c r="BL36" s="136"/>
      <c r="BW36" s="209">
        <f t="shared" si="39"/>
        <v>0</v>
      </c>
      <c r="BX36" s="209">
        <f t="shared" si="62"/>
        <v>0</v>
      </c>
    </row>
    <row r="37" spans="1:76" s="8" customFormat="1" ht="60" customHeight="1">
      <c r="A37" s="230" t="s">
        <v>9</v>
      </c>
      <c r="C37" s="511" t="s">
        <v>476</v>
      </c>
      <c r="D37" s="428" t="s">
        <v>270</v>
      </c>
      <c r="E37" s="624"/>
      <c r="F37" s="274" t="s">
        <v>373</v>
      </c>
      <c r="G37" s="488" t="s">
        <v>366</v>
      </c>
      <c r="H37" s="530" t="s">
        <v>375</v>
      </c>
      <c r="I37" s="494">
        <v>1</v>
      </c>
      <c r="J37" s="494">
        <v>3</v>
      </c>
      <c r="K37" s="274"/>
      <c r="L37" s="772">
        <v>23.1</v>
      </c>
      <c r="M37" s="103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16"/>
      <c r="AA37" s="802"/>
      <c r="AB37" s="714"/>
      <c r="AC37" s="367">
        <f t="shared" si="58"/>
        <v>0</v>
      </c>
      <c r="AD37" s="201" t="str">
        <f t="shared" si="59"/>
        <v>No</v>
      </c>
      <c r="AE37" s="119" t="str">
        <f t="shared" si="41"/>
        <v>Yes</v>
      </c>
      <c r="AG37" s="706">
        <f t="shared" si="42"/>
        <v>1</v>
      </c>
      <c r="AH37" s="705">
        <f t="shared" si="60"/>
        <v>0</v>
      </c>
      <c r="AJ37" s="304">
        <v>0.27</v>
      </c>
      <c r="AK37" s="303">
        <f t="shared" si="61"/>
        <v>0</v>
      </c>
      <c r="AL37" s="185">
        <f t="shared" si="43"/>
        <v>0</v>
      </c>
      <c r="AM37" s="185">
        <f t="shared" si="44"/>
        <v>0</v>
      </c>
      <c r="AN37" s="185">
        <f t="shared" si="45"/>
        <v>0</v>
      </c>
      <c r="AO37" s="185">
        <f t="shared" si="46"/>
        <v>0</v>
      </c>
      <c r="AP37" s="185">
        <f t="shared" si="47"/>
        <v>0</v>
      </c>
      <c r="AQ37" s="185">
        <f t="shared" si="48"/>
        <v>0</v>
      </c>
      <c r="AR37" s="185">
        <f t="shared" si="49"/>
        <v>0</v>
      </c>
      <c r="AS37" s="185">
        <f t="shared" si="50"/>
        <v>0</v>
      </c>
      <c r="AT37" s="185">
        <f t="shared" si="51"/>
        <v>0</v>
      </c>
      <c r="AU37" s="185">
        <f t="shared" si="52"/>
        <v>0</v>
      </c>
      <c r="AV37" s="185">
        <f t="shared" si="53"/>
        <v>0</v>
      </c>
      <c r="AW37" s="185">
        <f t="shared" si="54"/>
        <v>0</v>
      </c>
      <c r="AX37" s="185">
        <f t="shared" si="55"/>
        <v>0</v>
      </c>
      <c r="AY37" s="185">
        <f t="shared" si="56"/>
        <v>0</v>
      </c>
      <c r="AZ37" s="185">
        <f t="shared" si="57"/>
        <v>0</v>
      </c>
      <c r="BA37" s="185">
        <f t="shared" si="57"/>
        <v>0</v>
      </c>
      <c r="BB37" s="526">
        <v>1</v>
      </c>
      <c r="BC37" s="136"/>
      <c r="BD37" s="136"/>
      <c r="BE37" s="136"/>
      <c r="BH37" s="136"/>
      <c r="BI37" s="136"/>
      <c r="BJ37" s="136"/>
      <c r="BK37" s="136"/>
      <c r="BL37" s="136"/>
      <c r="BW37" s="209">
        <f t="shared" si="39"/>
        <v>0</v>
      </c>
      <c r="BX37" s="209">
        <f t="shared" si="62"/>
        <v>0</v>
      </c>
    </row>
    <row r="38" spans="1:76" s="8" customFormat="1" ht="60" customHeight="1">
      <c r="A38" s="230" t="s">
        <v>9</v>
      </c>
      <c r="C38" s="509" t="s">
        <v>362</v>
      </c>
      <c r="D38" s="471" t="s">
        <v>270</v>
      </c>
      <c r="E38" s="10"/>
      <c r="F38" s="276" t="s">
        <v>373</v>
      </c>
      <c r="G38" s="487" t="s">
        <v>367</v>
      </c>
      <c r="H38" s="276" t="s">
        <v>376</v>
      </c>
      <c r="I38" s="69">
        <v>1</v>
      </c>
      <c r="J38" s="69">
        <v>0</v>
      </c>
      <c r="L38" s="773">
        <v>25.3</v>
      </c>
      <c r="M38" s="120"/>
      <c r="N38" s="100"/>
      <c r="O38" s="195"/>
      <c r="P38" s="100"/>
      <c r="Q38" s="195"/>
      <c r="R38" s="100"/>
      <c r="S38" s="195"/>
      <c r="T38" s="100"/>
      <c r="U38" s="100"/>
      <c r="V38" s="195"/>
      <c r="W38" s="100"/>
      <c r="X38" s="195"/>
      <c r="Y38" s="100"/>
      <c r="Z38" s="195"/>
      <c r="AA38" s="801"/>
      <c r="AB38" s="479"/>
      <c r="AC38" s="470">
        <f t="shared" si="58"/>
        <v>0</v>
      </c>
      <c r="AD38" s="8" t="str">
        <f t="shared" si="59"/>
        <v>No</v>
      </c>
      <c r="AE38" s="197" t="str">
        <f t="shared" si="41"/>
        <v>Yes</v>
      </c>
      <c r="AG38" s="706">
        <f t="shared" si="42"/>
        <v>1</v>
      </c>
      <c r="AH38" s="705">
        <f t="shared" si="60"/>
        <v>0</v>
      </c>
      <c r="AJ38" s="304">
        <v>0.61</v>
      </c>
      <c r="AK38" s="303">
        <f t="shared" si="61"/>
        <v>0</v>
      </c>
      <c r="AL38" s="185">
        <f t="shared" si="43"/>
        <v>0</v>
      </c>
      <c r="AM38" s="185">
        <f t="shared" si="44"/>
        <v>0</v>
      </c>
      <c r="AN38" s="185">
        <f t="shared" si="45"/>
        <v>0</v>
      </c>
      <c r="AO38" s="185">
        <f t="shared" si="46"/>
        <v>0</v>
      </c>
      <c r="AP38" s="185">
        <f t="shared" si="47"/>
        <v>0</v>
      </c>
      <c r="AQ38" s="185">
        <f t="shared" si="48"/>
        <v>0</v>
      </c>
      <c r="AR38" s="185">
        <f t="shared" si="49"/>
        <v>0</v>
      </c>
      <c r="AS38" s="185">
        <f t="shared" si="50"/>
        <v>0</v>
      </c>
      <c r="AT38" s="185">
        <f t="shared" si="51"/>
        <v>0</v>
      </c>
      <c r="AU38" s="185">
        <f t="shared" si="52"/>
        <v>0</v>
      </c>
      <c r="AV38" s="185">
        <f t="shared" si="53"/>
        <v>0</v>
      </c>
      <c r="AW38" s="185">
        <f t="shared" si="54"/>
        <v>0</v>
      </c>
      <c r="AX38" s="185">
        <f t="shared" si="55"/>
        <v>0</v>
      </c>
      <c r="AY38" s="185">
        <f t="shared" si="56"/>
        <v>0</v>
      </c>
      <c r="AZ38" s="185">
        <f t="shared" si="57"/>
        <v>0</v>
      </c>
      <c r="BA38" s="185">
        <f t="shared" si="57"/>
        <v>0</v>
      </c>
      <c r="BB38" s="526">
        <v>1</v>
      </c>
      <c r="BC38" s="136"/>
      <c r="BD38" s="136"/>
      <c r="BE38" s="136"/>
      <c r="BH38" s="136"/>
      <c r="BI38" s="136"/>
      <c r="BJ38" s="136"/>
      <c r="BK38" s="136"/>
      <c r="BL38" s="136"/>
      <c r="BW38" s="209">
        <f t="shared" si="39"/>
        <v>0</v>
      </c>
      <c r="BX38" s="209">
        <f t="shared" si="62"/>
        <v>0</v>
      </c>
    </row>
    <row r="39" spans="1:76" s="8" customFormat="1" ht="60" customHeight="1">
      <c r="A39" s="230" t="s">
        <v>9</v>
      </c>
      <c r="C39" s="509" t="s">
        <v>477</v>
      </c>
      <c r="D39" s="471" t="s">
        <v>270</v>
      </c>
      <c r="E39" s="10"/>
      <c r="F39" s="276" t="s">
        <v>373</v>
      </c>
      <c r="G39" s="487" t="s">
        <v>367</v>
      </c>
      <c r="H39" s="276" t="s">
        <v>376</v>
      </c>
      <c r="I39" s="69">
        <v>1</v>
      </c>
      <c r="J39" s="69">
        <v>3</v>
      </c>
      <c r="L39" s="773">
        <v>33</v>
      </c>
      <c r="M39" s="120"/>
      <c r="N39" s="100"/>
      <c r="O39" s="195"/>
      <c r="P39" s="100"/>
      <c r="Q39" s="195"/>
      <c r="R39" s="100"/>
      <c r="S39" s="195"/>
      <c r="T39" s="100"/>
      <c r="U39" s="100"/>
      <c r="V39" s="195"/>
      <c r="W39" s="100"/>
      <c r="X39" s="195"/>
      <c r="Y39" s="100"/>
      <c r="Z39" s="195"/>
      <c r="AA39" s="801"/>
      <c r="AB39" s="479"/>
      <c r="AC39" s="470">
        <f t="shared" si="58"/>
        <v>0</v>
      </c>
      <c r="AD39" s="8" t="str">
        <f t="shared" si="59"/>
        <v>No</v>
      </c>
      <c r="AE39" s="197" t="str">
        <f t="shared" si="41"/>
        <v>Yes</v>
      </c>
      <c r="AG39" s="706">
        <f t="shared" si="42"/>
        <v>1</v>
      </c>
      <c r="AH39" s="705">
        <f t="shared" si="60"/>
        <v>0</v>
      </c>
      <c r="AJ39" s="304">
        <v>0.61</v>
      </c>
      <c r="AK39" s="303">
        <f t="shared" si="61"/>
        <v>0</v>
      </c>
      <c r="AL39" s="185">
        <f t="shared" si="43"/>
        <v>0</v>
      </c>
      <c r="AM39" s="185">
        <f t="shared" si="44"/>
        <v>0</v>
      </c>
      <c r="AN39" s="185">
        <f t="shared" si="45"/>
        <v>0</v>
      </c>
      <c r="AO39" s="185">
        <f t="shared" si="46"/>
        <v>0</v>
      </c>
      <c r="AP39" s="185">
        <f t="shared" si="47"/>
        <v>0</v>
      </c>
      <c r="AQ39" s="185">
        <f t="shared" si="48"/>
        <v>0</v>
      </c>
      <c r="AR39" s="185">
        <f t="shared" si="49"/>
        <v>0</v>
      </c>
      <c r="AS39" s="185">
        <f t="shared" si="50"/>
        <v>0</v>
      </c>
      <c r="AT39" s="185">
        <f t="shared" si="51"/>
        <v>0</v>
      </c>
      <c r="AU39" s="185">
        <f t="shared" si="52"/>
        <v>0</v>
      </c>
      <c r="AV39" s="185">
        <f t="shared" si="53"/>
        <v>0</v>
      </c>
      <c r="AW39" s="185">
        <f t="shared" si="54"/>
        <v>0</v>
      </c>
      <c r="AX39" s="185">
        <f t="shared" si="55"/>
        <v>0</v>
      </c>
      <c r="AY39" s="185">
        <f t="shared" si="56"/>
        <v>0</v>
      </c>
      <c r="AZ39" s="185">
        <f t="shared" si="57"/>
        <v>0</v>
      </c>
      <c r="BA39" s="185">
        <f t="shared" si="57"/>
        <v>0</v>
      </c>
      <c r="BB39" s="526">
        <v>1</v>
      </c>
      <c r="BC39" s="136"/>
      <c r="BD39" s="136"/>
      <c r="BE39" s="136"/>
      <c r="BH39" s="136"/>
      <c r="BI39" s="136"/>
      <c r="BJ39" s="136"/>
      <c r="BK39" s="136"/>
      <c r="BL39" s="136"/>
      <c r="BW39" s="209">
        <f t="shared" si="39"/>
        <v>0</v>
      </c>
      <c r="BX39" s="209">
        <f t="shared" si="62"/>
        <v>0</v>
      </c>
    </row>
    <row r="40" spans="1:76" s="8" customFormat="1" ht="60" customHeight="1">
      <c r="A40" s="230" t="s">
        <v>9</v>
      </c>
      <c r="C40" s="511" t="s">
        <v>363</v>
      </c>
      <c r="D40" s="428" t="s">
        <v>270</v>
      </c>
      <c r="E40" s="624"/>
      <c r="F40" s="274" t="s">
        <v>373</v>
      </c>
      <c r="G40" s="488" t="s">
        <v>368</v>
      </c>
      <c r="H40" s="274" t="s">
        <v>377</v>
      </c>
      <c r="I40" s="494">
        <v>1</v>
      </c>
      <c r="J40" s="494">
        <v>0</v>
      </c>
      <c r="K40" s="201"/>
      <c r="L40" s="774">
        <v>36.300000000000004</v>
      </c>
      <c r="M40" s="116"/>
      <c r="N40" s="102"/>
      <c r="O40" s="204"/>
      <c r="P40" s="102"/>
      <c r="Q40" s="204"/>
      <c r="R40" s="102"/>
      <c r="S40" s="204"/>
      <c r="T40" s="102"/>
      <c r="U40" s="102"/>
      <c r="V40" s="204"/>
      <c r="W40" s="102"/>
      <c r="X40" s="204"/>
      <c r="Y40" s="102"/>
      <c r="Z40" s="204"/>
      <c r="AA40" s="802"/>
      <c r="AB40" s="714"/>
      <c r="AC40" s="367">
        <f t="shared" si="58"/>
        <v>0</v>
      </c>
      <c r="AD40" s="201" t="str">
        <f t="shared" si="59"/>
        <v>No</v>
      </c>
      <c r="AE40" s="119" t="str">
        <f t="shared" si="41"/>
        <v>Yes</v>
      </c>
      <c r="AG40" s="706">
        <f t="shared" si="42"/>
        <v>1</v>
      </c>
      <c r="AH40" s="705">
        <f t="shared" si="60"/>
        <v>0</v>
      </c>
      <c r="AJ40" s="304">
        <v>1.07</v>
      </c>
      <c r="AK40" s="303">
        <f t="shared" si="61"/>
        <v>0</v>
      </c>
      <c r="AL40" s="185">
        <f t="shared" si="43"/>
        <v>0</v>
      </c>
      <c r="AM40" s="185">
        <f t="shared" si="44"/>
        <v>0</v>
      </c>
      <c r="AN40" s="185">
        <f t="shared" si="45"/>
        <v>0</v>
      </c>
      <c r="AO40" s="185">
        <f t="shared" si="46"/>
        <v>0</v>
      </c>
      <c r="AP40" s="185">
        <f t="shared" si="47"/>
        <v>0</v>
      </c>
      <c r="AQ40" s="185">
        <f t="shared" si="48"/>
        <v>0</v>
      </c>
      <c r="AR40" s="185">
        <f t="shared" si="49"/>
        <v>0</v>
      </c>
      <c r="AS40" s="185">
        <f t="shared" si="50"/>
        <v>0</v>
      </c>
      <c r="AT40" s="185">
        <f t="shared" si="51"/>
        <v>0</v>
      </c>
      <c r="AU40" s="185">
        <f t="shared" si="52"/>
        <v>0</v>
      </c>
      <c r="AV40" s="185">
        <f t="shared" si="53"/>
        <v>0</v>
      </c>
      <c r="AW40" s="185">
        <f t="shared" si="54"/>
        <v>0</v>
      </c>
      <c r="AX40" s="185">
        <f t="shared" si="55"/>
        <v>0</v>
      </c>
      <c r="AY40" s="185">
        <f t="shared" si="56"/>
        <v>0</v>
      </c>
      <c r="AZ40" s="185">
        <f t="shared" si="57"/>
        <v>0</v>
      </c>
      <c r="BA40" s="185">
        <f t="shared" si="57"/>
        <v>0</v>
      </c>
      <c r="BB40" s="526">
        <v>1</v>
      </c>
      <c r="BC40" s="136"/>
      <c r="BD40" s="136"/>
      <c r="BE40" s="136"/>
      <c r="BH40" s="136"/>
      <c r="BI40" s="136"/>
      <c r="BJ40" s="136"/>
      <c r="BK40" s="136"/>
      <c r="BL40" s="136"/>
      <c r="BW40" s="209">
        <f t="shared" si="39"/>
        <v>0</v>
      </c>
      <c r="BX40" s="209">
        <f t="shared" si="62"/>
        <v>0</v>
      </c>
    </row>
    <row r="41" spans="1:76" s="8" customFormat="1" ht="60" customHeight="1">
      <c r="A41" s="230" t="s">
        <v>9</v>
      </c>
      <c r="C41" s="511" t="s">
        <v>478</v>
      </c>
      <c r="D41" s="428" t="s">
        <v>270</v>
      </c>
      <c r="E41" s="624"/>
      <c r="F41" s="274" t="s">
        <v>373</v>
      </c>
      <c r="G41" s="488" t="s">
        <v>368</v>
      </c>
      <c r="H41" s="274" t="s">
        <v>377</v>
      </c>
      <c r="I41" s="494">
        <v>1</v>
      </c>
      <c r="J41" s="494">
        <v>3</v>
      </c>
      <c r="K41" s="201"/>
      <c r="L41" s="774">
        <v>44</v>
      </c>
      <c r="M41" s="116"/>
      <c r="N41" s="102"/>
      <c r="O41" s="204"/>
      <c r="P41" s="102"/>
      <c r="Q41" s="204"/>
      <c r="R41" s="102"/>
      <c r="S41" s="204"/>
      <c r="T41" s="102"/>
      <c r="U41" s="102"/>
      <c r="V41" s="204"/>
      <c r="W41" s="102"/>
      <c r="X41" s="204"/>
      <c r="Y41" s="102"/>
      <c r="Z41" s="204"/>
      <c r="AA41" s="802"/>
      <c r="AB41" s="714"/>
      <c r="AC41" s="367">
        <f t="shared" si="58"/>
        <v>0</v>
      </c>
      <c r="AD41" s="201" t="str">
        <f t="shared" si="59"/>
        <v>No</v>
      </c>
      <c r="AE41" s="119" t="str">
        <f t="shared" si="41"/>
        <v>Yes</v>
      </c>
      <c r="AG41" s="706">
        <f t="shared" si="42"/>
        <v>1</v>
      </c>
      <c r="AH41" s="705">
        <f t="shared" si="60"/>
        <v>0</v>
      </c>
      <c r="AJ41" s="304">
        <v>1.07</v>
      </c>
      <c r="AK41" s="303">
        <f t="shared" si="61"/>
        <v>0</v>
      </c>
      <c r="AL41" s="185">
        <f t="shared" si="43"/>
        <v>0</v>
      </c>
      <c r="AM41" s="185">
        <f t="shared" si="44"/>
        <v>0</v>
      </c>
      <c r="AN41" s="185">
        <f t="shared" si="45"/>
        <v>0</v>
      </c>
      <c r="AO41" s="185">
        <f t="shared" si="46"/>
        <v>0</v>
      </c>
      <c r="AP41" s="185">
        <f t="shared" si="47"/>
        <v>0</v>
      </c>
      <c r="AQ41" s="185">
        <f t="shared" si="48"/>
        <v>0</v>
      </c>
      <c r="AR41" s="185">
        <f t="shared" si="49"/>
        <v>0</v>
      </c>
      <c r="AS41" s="185">
        <f t="shared" si="50"/>
        <v>0</v>
      </c>
      <c r="AT41" s="185">
        <f t="shared" si="51"/>
        <v>0</v>
      </c>
      <c r="AU41" s="185">
        <f t="shared" si="52"/>
        <v>0</v>
      </c>
      <c r="AV41" s="185">
        <f t="shared" si="53"/>
        <v>0</v>
      </c>
      <c r="AW41" s="185">
        <f t="shared" si="54"/>
        <v>0</v>
      </c>
      <c r="AX41" s="185">
        <f t="shared" si="55"/>
        <v>0</v>
      </c>
      <c r="AY41" s="185">
        <f t="shared" si="56"/>
        <v>0</v>
      </c>
      <c r="AZ41" s="185">
        <f t="shared" si="57"/>
        <v>0</v>
      </c>
      <c r="BA41" s="185">
        <f t="shared" si="57"/>
        <v>0</v>
      </c>
      <c r="BB41" s="526">
        <v>1</v>
      </c>
      <c r="BC41" s="136"/>
      <c r="BD41" s="136"/>
      <c r="BE41" s="136"/>
      <c r="BH41" s="136"/>
      <c r="BI41" s="136"/>
      <c r="BJ41" s="136"/>
      <c r="BK41" s="136"/>
      <c r="BL41" s="136"/>
      <c r="BW41" s="209">
        <f t="shared" si="39"/>
        <v>0</v>
      </c>
      <c r="BX41" s="209">
        <f t="shared" si="62"/>
        <v>0</v>
      </c>
    </row>
    <row r="42" spans="1:76" s="8" customFormat="1" ht="60" customHeight="1">
      <c r="A42" s="230" t="s">
        <v>9</v>
      </c>
      <c r="C42" s="509" t="s">
        <v>364</v>
      </c>
      <c r="D42" s="471" t="s">
        <v>270</v>
      </c>
      <c r="E42" s="10"/>
      <c r="F42" s="276" t="s">
        <v>373</v>
      </c>
      <c r="G42" s="487" t="s">
        <v>387</v>
      </c>
      <c r="H42" s="276" t="s">
        <v>378</v>
      </c>
      <c r="I42" s="69">
        <v>1</v>
      </c>
      <c r="J42" s="69">
        <v>0</v>
      </c>
      <c r="L42" s="773">
        <v>63.800000000000004</v>
      </c>
      <c r="M42" s="120"/>
      <c r="N42" s="100"/>
      <c r="O42" s="195"/>
      <c r="P42" s="100"/>
      <c r="Q42" s="195"/>
      <c r="R42" s="100"/>
      <c r="S42" s="195"/>
      <c r="T42" s="100"/>
      <c r="U42" s="100"/>
      <c r="V42" s="195"/>
      <c r="W42" s="100"/>
      <c r="X42" s="195"/>
      <c r="Y42" s="100"/>
      <c r="Z42" s="195"/>
      <c r="AA42" s="801"/>
      <c r="AB42" s="479"/>
      <c r="AC42" s="470">
        <f t="shared" si="58"/>
        <v>0</v>
      </c>
      <c r="AD42" s="8" t="str">
        <f t="shared" si="59"/>
        <v>No</v>
      </c>
      <c r="AE42" s="197" t="str">
        <f t="shared" si="41"/>
        <v>Yes</v>
      </c>
      <c r="AG42" s="706">
        <f t="shared" si="42"/>
        <v>1</v>
      </c>
      <c r="AH42" s="705">
        <f t="shared" si="60"/>
        <v>0</v>
      </c>
      <c r="AJ42" s="304">
        <v>2.23</v>
      </c>
      <c r="AK42" s="303">
        <f t="shared" si="61"/>
        <v>0</v>
      </c>
      <c r="AL42" s="185">
        <f t="shared" si="43"/>
        <v>0</v>
      </c>
      <c r="AM42" s="185">
        <f t="shared" si="44"/>
        <v>0</v>
      </c>
      <c r="AN42" s="185">
        <f t="shared" si="45"/>
        <v>0</v>
      </c>
      <c r="AO42" s="185">
        <f t="shared" si="46"/>
        <v>0</v>
      </c>
      <c r="AP42" s="185">
        <f t="shared" si="47"/>
        <v>0</v>
      </c>
      <c r="AQ42" s="185">
        <f t="shared" si="48"/>
        <v>0</v>
      </c>
      <c r="AR42" s="185">
        <f t="shared" si="49"/>
        <v>0</v>
      </c>
      <c r="AS42" s="185">
        <f t="shared" si="50"/>
        <v>0</v>
      </c>
      <c r="AT42" s="185">
        <f t="shared" si="51"/>
        <v>0</v>
      </c>
      <c r="AU42" s="185">
        <f t="shared" si="52"/>
        <v>0</v>
      </c>
      <c r="AV42" s="185">
        <f t="shared" si="53"/>
        <v>0</v>
      </c>
      <c r="AW42" s="185">
        <f t="shared" si="54"/>
        <v>0</v>
      </c>
      <c r="AX42" s="185">
        <f t="shared" si="55"/>
        <v>0</v>
      </c>
      <c r="AY42" s="185">
        <f t="shared" si="56"/>
        <v>0</v>
      </c>
      <c r="AZ42" s="185">
        <f t="shared" si="57"/>
        <v>0</v>
      </c>
      <c r="BA42" s="185">
        <f t="shared" si="57"/>
        <v>0</v>
      </c>
      <c r="BB42" s="526">
        <v>1</v>
      </c>
      <c r="BC42" s="136"/>
      <c r="BD42" s="136"/>
      <c r="BE42" s="136"/>
      <c r="BH42" s="136"/>
      <c r="BI42" s="136"/>
      <c r="BJ42" s="136"/>
      <c r="BK42" s="136"/>
      <c r="BL42" s="136"/>
      <c r="BW42" s="209">
        <f t="shared" si="39"/>
        <v>0</v>
      </c>
      <c r="BX42" s="209">
        <f t="shared" si="62"/>
        <v>0</v>
      </c>
    </row>
    <row r="43" spans="1:76" s="8" customFormat="1" ht="60" customHeight="1">
      <c r="A43" s="469" t="s">
        <v>9</v>
      </c>
      <c r="B43" s="25"/>
      <c r="C43" s="510" t="s">
        <v>479</v>
      </c>
      <c r="D43" s="515" t="s">
        <v>270</v>
      </c>
      <c r="E43" s="245"/>
      <c r="F43" s="500" t="s">
        <v>373</v>
      </c>
      <c r="G43" s="499" t="s">
        <v>387</v>
      </c>
      <c r="H43" s="500" t="s">
        <v>378</v>
      </c>
      <c r="I43" s="501">
        <v>1</v>
      </c>
      <c r="J43" s="501">
        <v>5</v>
      </c>
      <c r="K43" s="25"/>
      <c r="L43" s="775">
        <v>75.900000000000006</v>
      </c>
      <c r="M43" s="235"/>
      <c r="N43" s="236"/>
      <c r="O43" s="237"/>
      <c r="P43" s="236"/>
      <c r="Q43" s="237"/>
      <c r="R43" s="236"/>
      <c r="S43" s="237"/>
      <c r="T43" s="236"/>
      <c r="U43" s="236"/>
      <c r="V43" s="237"/>
      <c r="W43" s="236"/>
      <c r="X43" s="237"/>
      <c r="Y43" s="236"/>
      <c r="Z43" s="237"/>
      <c r="AA43" s="803"/>
      <c r="AB43" s="813"/>
      <c r="AC43" s="502">
        <f>SUM(M43:AB43)*L43</f>
        <v>0</v>
      </c>
      <c r="AD43" s="25" t="str">
        <f t="shared" si="59"/>
        <v>No</v>
      </c>
      <c r="AE43" s="239" t="str">
        <f t="shared" si="41"/>
        <v>Yes</v>
      </c>
      <c r="AG43" s="706">
        <f t="shared" si="42"/>
        <v>1</v>
      </c>
      <c r="AH43" s="705">
        <f>AG43*SUM(M43:AB43)</f>
        <v>0</v>
      </c>
      <c r="AJ43" s="304">
        <v>2.23</v>
      </c>
      <c r="AK43" s="303">
        <f>SUM(M43:AA43)*AJ43</f>
        <v>0</v>
      </c>
      <c r="AL43" s="185">
        <f t="shared" si="43"/>
        <v>0</v>
      </c>
      <c r="AM43" s="185">
        <f t="shared" si="44"/>
        <v>0</v>
      </c>
      <c r="AN43" s="185">
        <f t="shared" si="45"/>
        <v>0</v>
      </c>
      <c r="AO43" s="185">
        <f t="shared" si="46"/>
        <v>0</v>
      </c>
      <c r="AP43" s="185">
        <f t="shared" si="47"/>
        <v>0</v>
      </c>
      <c r="AQ43" s="185">
        <f t="shared" si="48"/>
        <v>0</v>
      </c>
      <c r="AR43" s="185">
        <f t="shared" si="49"/>
        <v>0</v>
      </c>
      <c r="AS43" s="185">
        <f t="shared" si="50"/>
        <v>0</v>
      </c>
      <c r="AT43" s="185">
        <f t="shared" si="51"/>
        <v>0</v>
      </c>
      <c r="AU43" s="185">
        <f t="shared" si="52"/>
        <v>0</v>
      </c>
      <c r="AV43" s="185">
        <f t="shared" si="53"/>
        <v>0</v>
      </c>
      <c r="AW43" s="185">
        <f t="shared" si="54"/>
        <v>0</v>
      </c>
      <c r="AX43" s="185">
        <f t="shared" si="55"/>
        <v>0</v>
      </c>
      <c r="AY43" s="185">
        <f t="shared" si="56"/>
        <v>0</v>
      </c>
      <c r="AZ43" s="185">
        <f t="shared" si="57"/>
        <v>0</v>
      </c>
      <c r="BA43" s="185">
        <f t="shared" si="57"/>
        <v>0</v>
      </c>
      <c r="BB43" s="526">
        <v>1</v>
      </c>
      <c r="BC43" s="136"/>
      <c r="BD43" s="136"/>
      <c r="BE43" s="136"/>
      <c r="BH43" s="136"/>
      <c r="BI43" s="136"/>
      <c r="BJ43" s="136"/>
      <c r="BK43" s="136"/>
      <c r="BL43" s="136"/>
      <c r="BW43" s="209">
        <f t="shared" si="39"/>
        <v>0</v>
      </c>
      <c r="BX43" s="209">
        <f t="shared" si="62"/>
        <v>0</v>
      </c>
    </row>
    <row r="44" spans="1:76">
      <c r="AG44" s="437"/>
      <c r="AH44" s="156"/>
    </row>
  </sheetData>
  <sheetProtection algorithmName="SHA-512" hashValue="/q0L9SaYgbmwScQA2IEu9QbnJ+2XEsfBPuVMe4C1x4i1AIfCWJiZfNQwpCqvvVoZTcampCN15Cq+JVULd0R/Dw==" saltValue="8aYNF9YJoJ/CKYupbIaPgw==" spinCount="100000" sheet="1" sort="0" autoFilter="0"/>
  <autoFilter ref="AD8:AE43" xr:uid="{BD6D4D80-539C-CB44-AAD8-C68F2020E3A9}"/>
  <mergeCells count="10">
    <mergeCell ref="N1:O1"/>
    <mergeCell ref="B2:B7"/>
    <mergeCell ref="N3:O3"/>
    <mergeCell ref="N4:O4"/>
    <mergeCell ref="BZ4:BZ6"/>
    <mergeCell ref="W30:Y30"/>
    <mergeCell ref="M10:AA10"/>
    <mergeCell ref="BK11:BV11"/>
    <mergeCell ref="CC4:CC6"/>
    <mergeCell ref="M32:AB32"/>
  </mergeCells>
  <conditionalFormatting sqref="M12:M29">
    <cfRule type="notContainsBlanks" dxfId="90" priority="32">
      <formula>LEN(TRIM(M12))&gt;0</formula>
    </cfRule>
  </conditionalFormatting>
  <conditionalFormatting sqref="N12:N29">
    <cfRule type="notContainsBlanks" dxfId="89" priority="25">
      <formula>LEN(TRIM(N12))&gt;0</formula>
    </cfRule>
  </conditionalFormatting>
  <conditionalFormatting sqref="N30 M33:M43">
    <cfRule type="notContainsBlanks" dxfId="88" priority="14">
      <formula>LEN(TRIM(M30))&gt;0</formula>
    </cfRule>
  </conditionalFormatting>
  <conditionalFormatting sqref="O12:O29">
    <cfRule type="notContainsBlanks" dxfId="87" priority="26">
      <formula>LEN(TRIM(O12))&gt;0</formula>
    </cfRule>
  </conditionalFormatting>
  <conditionalFormatting sqref="O30 N33:N43">
    <cfRule type="notContainsBlanks" dxfId="86" priority="7">
      <formula>LEN(TRIM(N30))&gt;0</formula>
    </cfRule>
  </conditionalFormatting>
  <conditionalFormatting sqref="P12:P29">
    <cfRule type="notContainsBlanks" dxfId="85" priority="27">
      <formula>LEN(TRIM(P12))&gt;0</formula>
    </cfRule>
  </conditionalFormatting>
  <conditionalFormatting sqref="P30 O33:O43">
    <cfRule type="notContainsBlanks" dxfId="84" priority="8">
      <formula>LEN(TRIM(O30))&gt;0</formula>
    </cfRule>
  </conditionalFormatting>
  <conditionalFormatting sqref="Q12:Q29">
    <cfRule type="notContainsBlanks" dxfId="83" priority="28">
      <formula>LEN(TRIM(Q12))&gt;0</formula>
    </cfRule>
  </conditionalFormatting>
  <conditionalFormatting sqref="Q30 P33:P43">
    <cfRule type="notContainsBlanks" dxfId="82" priority="9">
      <formula>LEN(TRIM(P30))&gt;0</formula>
    </cfRule>
  </conditionalFormatting>
  <conditionalFormatting sqref="R12:R29">
    <cfRule type="notContainsBlanks" dxfId="81" priority="20">
      <formula>LEN(TRIM(R12))&gt;0</formula>
    </cfRule>
  </conditionalFormatting>
  <conditionalFormatting sqref="R30 Q33:Q43">
    <cfRule type="notContainsBlanks" dxfId="80" priority="10">
      <formula>LEN(TRIM(Q30))&gt;0</formula>
    </cfRule>
  </conditionalFormatting>
  <conditionalFormatting sqref="S12:S29">
    <cfRule type="notContainsBlanks" dxfId="79" priority="19">
      <formula>LEN(TRIM(S12))&gt;0</formula>
    </cfRule>
  </conditionalFormatting>
  <conditionalFormatting sqref="S30 R33:R43">
    <cfRule type="notContainsBlanks" dxfId="78" priority="3">
      <formula>LEN(TRIM(R30))&gt;0</formula>
    </cfRule>
  </conditionalFormatting>
  <conditionalFormatting sqref="T12:T29">
    <cfRule type="notContainsBlanks" dxfId="77" priority="29">
      <formula>LEN(TRIM(T12))&gt;0</formula>
    </cfRule>
  </conditionalFormatting>
  <conditionalFormatting sqref="T30 S33:S43">
    <cfRule type="notContainsBlanks" dxfId="76" priority="15">
      <formula>LEN(TRIM(S30))&gt;0</formula>
    </cfRule>
  </conditionalFormatting>
  <conditionalFormatting sqref="U12:U29">
    <cfRule type="notContainsBlanks" dxfId="75" priority="30">
      <formula>LEN(TRIM(U12))&gt;0</formula>
    </cfRule>
  </conditionalFormatting>
  <conditionalFormatting sqref="U30 T33:T43">
    <cfRule type="notContainsBlanks" dxfId="74" priority="11">
      <formula>LEN(TRIM(T30))&gt;0</formula>
    </cfRule>
  </conditionalFormatting>
  <conditionalFormatting sqref="V12:V29">
    <cfRule type="notContainsBlanks" dxfId="73" priority="31">
      <formula>LEN(TRIM(V12))&gt;0</formula>
    </cfRule>
  </conditionalFormatting>
  <conditionalFormatting sqref="V30 U33:U43">
    <cfRule type="notContainsBlanks" dxfId="72" priority="12">
      <formula>LEN(TRIM(U30))&gt;0</formula>
    </cfRule>
  </conditionalFormatting>
  <conditionalFormatting sqref="W12:W31 W33:W43">
    <cfRule type="notContainsBlanks" dxfId="71" priority="24">
      <formula>LEN(TRIM(W12))&gt;0</formula>
    </cfRule>
  </conditionalFormatting>
  <conditionalFormatting sqref="W30 V33:V43">
    <cfRule type="notContainsBlanks" dxfId="70" priority="13">
      <formula>LEN(TRIM(V30))&gt;0</formula>
    </cfRule>
  </conditionalFormatting>
  <conditionalFormatting sqref="X12:X31 X33:X43">
    <cfRule type="notContainsBlanks" dxfId="69" priority="23">
      <formula>LEN(TRIM(X12))&gt;0</formula>
    </cfRule>
  </conditionalFormatting>
  <conditionalFormatting sqref="Y12:Y31 Y33:Y43">
    <cfRule type="notContainsBlanks" dxfId="68" priority="33">
      <formula>LEN(TRIM(Y12))&gt;0</formula>
    </cfRule>
  </conditionalFormatting>
  <conditionalFormatting sqref="Z12:Z31 Z33:Z43">
    <cfRule type="notContainsBlanks" dxfId="67" priority="34">
      <formula>LEN(TRIM(Z12))&gt;0</formula>
    </cfRule>
  </conditionalFormatting>
  <conditionalFormatting sqref="AA12:AB30 AA33:AB43">
    <cfRule type="notContainsBlanks" dxfId="66" priority="35">
      <formula>LEN(TRIM(AA12))&gt;0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404C8-D9A5-B34E-94CB-7B5964E5076B}">
  <sheetPr>
    <pageSetUpPr fitToPage="1"/>
  </sheetPr>
  <dimension ref="A1:Y41"/>
  <sheetViews>
    <sheetView showGridLines="0" zoomScaleNormal="100" workbookViewId="0">
      <selection activeCell="Z10" sqref="Z10"/>
    </sheetView>
  </sheetViews>
  <sheetFormatPr baseColWidth="10" defaultColWidth="12.1640625" defaultRowHeight="23.25" customHeight="1"/>
  <cols>
    <col min="1" max="1" width="14.83203125" style="535" customWidth="1"/>
    <col min="2" max="2" width="3.83203125" style="48" customWidth="1"/>
    <col min="3" max="3" width="5.5" style="48" customWidth="1"/>
    <col min="4" max="5" width="5.83203125" style="44" customWidth="1"/>
    <col min="6" max="19" width="5.83203125" style="43" customWidth="1"/>
    <col min="20" max="21" width="4.83203125" style="43" customWidth="1"/>
    <col min="22" max="22" width="6.1640625" style="43" customWidth="1"/>
    <col min="23" max="24" width="5.33203125" style="43" customWidth="1"/>
    <col min="25" max="25" width="5.33203125" style="44" customWidth="1"/>
    <col min="26" max="26" width="4.6640625" style="44" customWidth="1"/>
    <col min="27" max="16384" width="12.1640625" style="44"/>
  </cols>
  <sheetData>
    <row r="1" spans="1:25" ht="29.25" customHeight="1">
      <c r="A1" s="974" t="s">
        <v>503</v>
      </c>
      <c r="B1" s="974"/>
      <c r="C1" s="974"/>
      <c r="D1" s="974"/>
      <c r="E1" s="974"/>
      <c r="F1" s="42"/>
      <c r="I1" s="976" t="s">
        <v>20</v>
      </c>
      <c r="J1" s="977"/>
      <c r="K1" s="977"/>
      <c r="L1" s="180"/>
      <c r="M1" s="991" t="s">
        <v>5</v>
      </c>
      <c r="N1" s="992"/>
    </row>
    <row r="2" spans="1:25" ht="23.25" customHeight="1">
      <c r="A2" s="974"/>
      <c r="B2" s="974"/>
      <c r="C2" s="974"/>
      <c r="D2" s="974"/>
      <c r="E2" s="974"/>
      <c r="F2" s="53"/>
      <c r="G2" s="54"/>
      <c r="H2" s="55" t="s">
        <v>11</v>
      </c>
      <c r="I2" s="978">
        <f>T5</f>
        <v>0</v>
      </c>
      <c r="J2" s="979"/>
      <c r="K2" s="979"/>
      <c r="L2" s="896" t="s">
        <v>5</v>
      </c>
      <c r="M2" s="993">
        <f>'NEO PLYWOOD'!N4</f>
        <v>0</v>
      </c>
      <c r="N2" s="980"/>
    </row>
    <row r="3" spans="1:25" ht="23.25" customHeight="1">
      <c r="A3" s="994" t="s">
        <v>49</v>
      </c>
      <c r="B3" s="994"/>
      <c r="C3" s="468"/>
      <c r="N3" s="995" t="s">
        <v>525</v>
      </c>
      <c r="O3" s="995"/>
      <c r="P3" s="995"/>
      <c r="Q3" s="995"/>
      <c r="R3" s="468"/>
      <c r="S3" s="468"/>
      <c r="T3" s="468"/>
      <c r="U3" s="468"/>
      <c r="V3" s="468"/>
    </row>
    <row r="4" spans="1:25" ht="55.5" customHeight="1">
      <c r="A4" s="971">
        <f>'Summary of order'!E8</f>
        <v>0</v>
      </c>
      <c r="B4" s="972"/>
      <c r="C4" s="972"/>
      <c r="D4" s="972"/>
      <c r="E4" s="972"/>
      <c r="F4" s="972"/>
      <c r="G4" s="972"/>
      <c r="H4" s="972"/>
      <c r="I4" s="972"/>
      <c r="J4" s="972"/>
      <c r="K4" s="972"/>
      <c r="L4" s="972"/>
      <c r="M4" s="973"/>
      <c r="N4" s="996">
        <f>'Summary of order'!I8</f>
        <v>0</v>
      </c>
      <c r="O4" s="997"/>
      <c r="P4" s="997"/>
      <c r="Q4" s="997"/>
      <c r="R4" s="997"/>
      <c r="S4" s="997"/>
      <c r="T4" s="997"/>
      <c r="U4" s="997"/>
      <c r="V4" s="998"/>
      <c r="W4" s="863"/>
      <c r="X4" s="45"/>
    </row>
    <row r="5" spans="1:25" customFormat="1" ht="24" customHeight="1">
      <c r="A5" s="534"/>
      <c r="B5" s="46"/>
      <c r="C5" s="46"/>
      <c r="T5" s="56">
        <f>SUM(T7:T36)</f>
        <v>0</v>
      </c>
      <c r="U5" s="56">
        <f>SUM(U7:U36)</f>
        <v>0</v>
      </c>
      <c r="V5" s="381">
        <f>SUM(V7:V36)</f>
        <v>0</v>
      </c>
      <c r="W5" s="43"/>
      <c r="X5" s="43"/>
      <c r="Y5" s="44"/>
    </row>
    <row r="6" spans="1:25" ht="54" customHeight="1" thickBot="1">
      <c r="A6" s="540" t="s">
        <v>16</v>
      </c>
      <c r="B6" s="541" t="s">
        <v>46</v>
      </c>
      <c r="C6" s="543" t="s">
        <v>379</v>
      </c>
      <c r="D6" s="52" t="str">
        <f>'NEO PLYWOOD'!M8</f>
        <v>BLACK
RAL 9005</v>
      </c>
      <c r="E6" s="52" t="str">
        <f>'NEO PLYWOOD'!N8</f>
        <v>WHITE</v>
      </c>
      <c r="F6" s="52" t="str">
        <f>'NEO PLYWOOD'!O8</f>
        <v xml:space="preserve">RED
RAL 3000 </v>
      </c>
      <c r="G6" s="52" t="str">
        <f>'NEO PLYWOOD'!P8</f>
        <v xml:space="preserve">YELLOW
RAL 1018 </v>
      </c>
      <c r="H6" s="52" t="str">
        <f>'NEO PLYWOOD'!Q8</f>
        <v>BLUE
RAL 5015</v>
      </c>
      <c r="I6" s="52" t="str">
        <f>'NEO PLYWOOD'!R8</f>
        <v>BRIGHT
GREEN
RAL 6018</v>
      </c>
      <c r="J6" s="52" t="str">
        <f>'NEO PLYWOOD'!S8</f>
        <v>PURE 
GREEN
RAL 6037</v>
      </c>
      <c r="K6" s="52" t="str">
        <f>'NEO PLYWOOD'!T8</f>
        <v>APRICOT
ORANGE 
RAL 1033</v>
      </c>
      <c r="L6" s="52" t="str">
        <f>'NEO PLYWOOD'!U8</f>
        <v>DEEP ORANGE          
RAL 2011</v>
      </c>
      <c r="M6" s="52" t="str">
        <f>'NEO PLYWOOD'!V8</f>
        <v>PINK
RAL 4003</v>
      </c>
      <c r="N6" s="52" t="str">
        <f>'NEO PLYWOOD'!W8</f>
        <v>GREY  
RAL 7001</v>
      </c>
      <c r="O6" s="52" t="str">
        <f>'NEO PLYWOOD'!X8</f>
        <v>PURPLE
S4050-R60B/M</v>
      </c>
      <c r="P6" s="52" t="str">
        <f>'NEO PLYWOOD'!Y8</f>
        <v>MINT   
RAL 6027</v>
      </c>
      <c r="Q6" s="52" t="str">
        <f>'NEO PLYWOOD'!Z8</f>
        <v>DEEP ROSE 
RAL 4008</v>
      </c>
      <c r="R6" s="52" t="str">
        <f>'NEO PLYWOOD'!AA8</f>
        <v>NATURAL WOOD tex.</v>
      </c>
      <c r="S6" s="52" t="str">
        <f>'NEO PLYWOOD'!AB8</f>
        <v>NATURAL WOOD no tex.</v>
      </c>
      <c r="T6" s="542" t="s">
        <v>19</v>
      </c>
      <c r="U6" s="542" t="s">
        <v>53</v>
      </c>
      <c r="V6" s="542" t="s">
        <v>54</v>
      </c>
      <c r="W6" s="44"/>
      <c r="X6" s="44"/>
    </row>
    <row r="7" spans="1:25" ht="22.25" customHeight="1">
      <c r="A7" s="546" t="str">
        <f>'NEO PLYWOOD'!C12</f>
        <v>NEO-102-W</v>
      </c>
      <c r="B7" s="549"/>
      <c r="C7" s="550"/>
      <c r="D7" s="544" t="str">
        <f>IF('NEO PLYWOOD'!M12=0,"",'NEO PLYWOOD'!M12)</f>
        <v/>
      </c>
      <c r="E7" s="173" t="str">
        <f>IF('NEO PLYWOOD'!N12=0,"",'NEO PLYWOOD'!N12)</f>
        <v/>
      </c>
      <c r="F7" s="173" t="str">
        <f>IF('NEO PLYWOOD'!O12=0,"",'NEO PLYWOOD'!O12)</f>
        <v/>
      </c>
      <c r="G7" s="173" t="str">
        <f>IF('NEO PLYWOOD'!P12=0,"",'NEO PLYWOOD'!P12)</f>
        <v/>
      </c>
      <c r="H7" s="173" t="str">
        <f>IF('NEO PLYWOOD'!Q12=0,"",'NEO PLYWOOD'!Q12)</f>
        <v/>
      </c>
      <c r="I7" s="173" t="str">
        <f>IF('NEO PLYWOOD'!R12=0,"",'NEO PLYWOOD'!R12)</f>
        <v/>
      </c>
      <c r="J7" s="173" t="str">
        <f>IF('NEO PLYWOOD'!S12=0,"",'NEO PLYWOOD'!S12)</f>
        <v/>
      </c>
      <c r="K7" s="173" t="str">
        <f>IF('NEO PLYWOOD'!T12=0,"",'NEO PLYWOOD'!T12)</f>
        <v/>
      </c>
      <c r="L7" s="173" t="str">
        <f>IF('NEO PLYWOOD'!U12=0,"",'NEO PLYWOOD'!U12)</f>
        <v/>
      </c>
      <c r="M7" s="173" t="str">
        <f>IF('NEO PLYWOOD'!V12=0,"",'NEO PLYWOOD'!V12)</f>
        <v/>
      </c>
      <c r="N7" s="173" t="str">
        <f>IF('NEO PLYWOOD'!W12=0,"",'NEO PLYWOOD'!W12)</f>
        <v/>
      </c>
      <c r="O7" s="173" t="str">
        <f>IF('NEO PLYWOOD'!X12=0,"",'NEO PLYWOOD'!X12)</f>
        <v/>
      </c>
      <c r="P7" s="173" t="str">
        <f>IF('NEO PLYWOOD'!Y12=0,"",'NEO PLYWOOD'!Y12)</f>
        <v/>
      </c>
      <c r="Q7" s="172" t="str">
        <f>IF('NEO PLYWOOD'!Z12=0,"",'NEO PLYWOOD'!Z12)</f>
        <v/>
      </c>
      <c r="R7" s="57" t="str">
        <f>IF('NEO PLYWOOD'!AA12=0,"",'NEO PLYWOOD'!AA12)</f>
        <v/>
      </c>
      <c r="S7" s="172" t="str">
        <f>IF('NEO PLYWOOD'!AB12=0,"",'NEO PLYWOOD'!AB12)</f>
        <v/>
      </c>
      <c r="T7" s="58">
        <f>SUM(D7:S7)</f>
        <v>0</v>
      </c>
      <c r="U7" s="59">
        <f>T7*'NEO PLYWOOD'!I12</f>
        <v>0</v>
      </c>
      <c r="V7" s="895">
        <f>T7*'NEO PLYWOOD'!BB12</f>
        <v>0</v>
      </c>
      <c r="W7" s="44"/>
      <c r="X7" s="44"/>
    </row>
    <row r="8" spans="1:25" ht="23.25" customHeight="1">
      <c r="A8" s="546" t="str">
        <f>'NEO PLYWOOD'!C13</f>
        <v>NEO-102-W-tn</v>
      </c>
      <c r="B8" s="549"/>
      <c r="C8" s="550"/>
      <c r="D8" s="544" t="str">
        <f>IF('NEO PLYWOOD'!M13=0,"",'NEO PLYWOOD'!M13)</f>
        <v/>
      </c>
      <c r="E8" s="173" t="str">
        <f>IF('NEO PLYWOOD'!N13=0,"",'NEO PLYWOOD'!N13)</f>
        <v/>
      </c>
      <c r="F8" s="173" t="str">
        <f>IF('NEO PLYWOOD'!O13=0,"",'NEO PLYWOOD'!O13)</f>
        <v/>
      </c>
      <c r="G8" s="173" t="str">
        <f>IF('NEO PLYWOOD'!P13=0,"",'NEO PLYWOOD'!P13)</f>
        <v/>
      </c>
      <c r="H8" s="173" t="str">
        <f>IF('NEO PLYWOOD'!Q13=0,"",'NEO PLYWOOD'!Q13)</f>
        <v/>
      </c>
      <c r="I8" s="173" t="str">
        <f>IF('NEO PLYWOOD'!R13=0,"",'NEO PLYWOOD'!R13)</f>
        <v/>
      </c>
      <c r="J8" s="173" t="str">
        <f>IF('NEO PLYWOOD'!S13=0,"",'NEO PLYWOOD'!S13)</f>
        <v/>
      </c>
      <c r="K8" s="173" t="str">
        <f>IF('NEO PLYWOOD'!T13=0,"",'NEO PLYWOOD'!T13)</f>
        <v/>
      </c>
      <c r="L8" s="173" t="str">
        <f>IF('NEO PLYWOOD'!U13=0,"",'NEO PLYWOOD'!U13)</f>
        <v/>
      </c>
      <c r="M8" s="173" t="str">
        <f>IF('NEO PLYWOOD'!V13=0,"",'NEO PLYWOOD'!V13)</f>
        <v/>
      </c>
      <c r="N8" s="173" t="str">
        <f>IF('NEO PLYWOOD'!W13=0,"",'NEO PLYWOOD'!W13)</f>
        <v/>
      </c>
      <c r="O8" s="173" t="str">
        <f>IF('NEO PLYWOOD'!X13=0,"",'NEO PLYWOOD'!X13)</f>
        <v/>
      </c>
      <c r="P8" s="173" t="str">
        <f>IF('NEO PLYWOOD'!Y13=0,"",'NEO PLYWOOD'!Y13)</f>
        <v/>
      </c>
      <c r="Q8" s="172" t="str">
        <f>IF('NEO PLYWOOD'!Z13=0,"",'NEO PLYWOOD'!Z13)</f>
        <v/>
      </c>
      <c r="R8" s="57" t="str">
        <f>IF('NEO PLYWOOD'!AA13=0,"",'NEO PLYWOOD'!AA13)</f>
        <v/>
      </c>
      <c r="S8" s="172" t="str">
        <f>IF('NEO PLYWOOD'!AB13=0,"",'NEO PLYWOOD'!AB13)</f>
        <v/>
      </c>
      <c r="T8" s="58">
        <f t="shared" ref="T8:T23" si="0">SUM(D8:S8)</f>
        <v>0</v>
      </c>
      <c r="U8" s="59">
        <f>T8*'NEO PLYWOOD'!I13</f>
        <v>0</v>
      </c>
      <c r="V8" s="895">
        <f>T8*'NEO PLYWOOD'!BB13</f>
        <v>0</v>
      </c>
      <c r="W8" s="44"/>
      <c r="X8" s="44"/>
    </row>
    <row r="9" spans="1:25" ht="23.25" customHeight="1">
      <c r="A9" s="546" t="str">
        <f>'NEO PLYWOOD'!C14</f>
        <v>NEO-102-W-WI</v>
      </c>
      <c r="B9" s="549" t="str">
        <f>'NEO PLYWOOD'!D14</f>
        <v>Dual tex.</v>
      </c>
      <c r="C9" s="550" t="s">
        <v>506</v>
      </c>
      <c r="D9" s="544" t="str">
        <f>IF('NEO PLYWOOD'!M14=0,"",'NEO PLYWOOD'!M14)</f>
        <v/>
      </c>
      <c r="E9" s="173" t="str">
        <f>IF('NEO PLYWOOD'!N14=0,"",'NEO PLYWOOD'!N14)</f>
        <v/>
      </c>
      <c r="F9" s="173" t="str">
        <f>IF('NEO PLYWOOD'!O14=0,"",'NEO PLYWOOD'!O14)</f>
        <v/>
      </c>
      <c r="G9" s="173" t="str">
        <f>IF('NEO PLYWOOD'!P14=0,"",'NEO PLYWOOD'!P14)</f>
        <v/>
      </c>
      <c r="H9" s="173" t="str">
        <f>IF('NEO PLYWOOD'!Q14=0,"",'NEO PLYWOOD'!Q14)</f>
        <v/>
      </c>
      <c r="I9" s="173" t="str">
        <f>IF('NEO PLYWOOD'!R14=0,"",'NEO PLYWOOD'!R14)</f>
        <v/>
      </c>
      <c r="J9" s="173" t="str">
        <f>IF('NEO PLYWOOD'!S14=0,"",'NEO PLYWOOD'!S14)</f>
        <v/>
      </c>
      <c r="K9" s="173" t="str">
        <f>IF('NEO PLYWOOD'!T14=0,"",'NEO PLYWOOD'!T14)</f>
        <v/>
      </c>
      <c r="L9" s="173" t="str">
        <f>IF('NEO PLYWOOD'!U14=0,"",'NEO PLYWOOD'!U14)</f>
        <v/>
      </c>
      <c r="M9" s="173" t="str">
        <f>IF('NEO PLYWOOD'!V14=0,"",'NEO PLYWOOD'!V14)</f>
        <v/>
      </c>
      <c r="N9" s="173" t="str">
        <f>IF('NEO PLYWOOD'!W14=0,"",'NEO PLYWOOD'!W14)</f>
        <v/>
      </c>
      <c r="O9" s="173" t="str">
        <f>IF('NEO PLYWOOD'!X14=0,"",'NEO PLYWOOD'!X14)</f>
        <v/>
      </c>
      <c r="P9" s="173" t="str">
        <f>IF('NEO PLYWOOD'!Y14=0,"",'NEO PLYWOOD'!Y14)</f>
        <v/>
      </c>
      <c r="Q9" s="172" t="str">
        <f>IF('NEO PLYWOOD'!Z14=0,"",'NEO PLYWOOD'!Z14)</f>
        <v/>
      </c>
      <c r="R9" s="57" t="str">
        <f>IF('NEO PLYWOOD'!AA14=0,"",'NEO PLYWOOD'!AA14)</f>
        <v/>
      </c>
      <c r="S9" s="172" t="str">
        <f>IF('NEO PLYWOOD'!AB14=0,"",'NEO PLYWOOD'!AB14)</f>
        <v/>
      </c>
      <c r="T9" s="58">
        <f t="shared" si="0"/>
        <v>0</v>
      </c>
      <c r="U9" s="59">
        <f>T9*'NEO PLYWOOD'!I14</f>
        <v>0</v>
      </c>
      <c r="V9" s="895">
        <f>T9*'NEO PLYWOOD'!BB14</f>
        <v>0</v>
      </c>
      <c r="W9" s="44"/>
      <c r="X9" s="44"/>
    </row>
    <row r="10" spans="1:25" ht="23.25" customHeight="1">
      <c r="A10" s="546" t="str">
        <f>'NEO PLYWOOD'!C15</f>
        <v>NEO-103-W</v>
      </c>
      <c r="B10" s="549"/>
      <c r="C10" s="550"/>
      <c r="D10" s="544" t="str">
        <f>IF('NEO PLYWOOD'!M15=0,"",'NEO PLYWOOD'!M15)</f>
        <v/>
      </c>
      <c r="E10" s="173" t="str">
        <f>IF('NEO PLYWOOD'!N15=0,"",'NEO PLYWOOD'!N15)</f>
        <v/>
      </c>
      <c r="F10" s="173" t="str">
        <f>IF('NEO PLYWOOD'!O15=0,"",'NEO PLYWOOD'!O15)</f>
        <v/>
      </c>
      <c r="G10" s="173" t="str">
        <f>IF('NEO PLYWOOD'!P15=0,"",'NEO PLYWOOD'!P15)</f>
        <v/>
      </c>
      <c r="H10" s="173" t="str">
        <f>IF('NEO PLYWOOD'!Q15=0,"",'NEO PLYWOOD'!Q15)</f>
        <v/>
      </c>
      <c r="I10" s="173" t="str">
        <f>IF('NEO PLYWOOD'!R15=0,"",'NEO PLYWOOD'!R15)</f>
        <v/>
      </c>
      <c r="J10" s="173" t="str">
        <f>IF('NEO PLYWOOD'!S15=0,"",'NEO PLYWOOD'!S15)</f>
        <v/>
      </c>
      <c r="K10" s="173" t="str">
        <f>IF('NEO PLYWOOD'!T15=0,"",'NEO PLYWOOD'!T15)</f>
        <v/>
      </c>
      <c r="L10" s="173" t="str">
        <f>IF('NEO PLYWOOD'!U15=0,"",'NEO PLYWOOD'!U15)</f>
        <v/>
      </c>
      <c r="M10" s="173" t="str">
        <f>IF('NEO PLYWOOD'!V15=0,"",'NEO PLYWOOD'!V15)</f>
        <v/>
      </c>
      <c r="N10" s="173" t="str">
        <f>IF('NEO PLYWOOD'!W15=0,"",'NEO PLYWOOD'!W15)</f>
        <v/>
      </c>
      <c r="O10" s="173" t="str">
        <f>IF('NEO PLYWOOD'!X15=0,"",'NEO PLYWOOD'!X15)</f>
        <v/>
      </c>
      <c r="P10" s="173" t="str">
        <f>IF('NEO PLYWOOD'!Y15=0,"",'NEO PLYWOOD'!Y15)</f>
        <v/>
      </c>
      <c r="Q10" s="172" t="str">
        <f>IF('NEO PLYWOOD'!Z15=0,"",'NEO PLYWOOD'!Z15)</f>
        <v/>
      </c>
      <c r="R10" s="57" t="str">
        <f>IF('NEO PLYWOOD'!AA15=0,"",'NEO PLYWOOD'!AA15)</f>
        <v/>
      </c>
      <c r="S10" s="172" t="str">
        <f>IF('NEO PLYWOOD'!AB15=0,"",'NEO PLYWOOD'!AB15)</f>
        <v/>
      </c>
      <c r="T10" s="58">
        <f t="shared" si="0"/>
        <v>0</v>
      </c>
      <c r="U10" s="59">
        <f>T10*'NEO PLYWOOD'!I15</f>
        <v>0</v>
      </c>
      <c r="V10" s="895">
        <f>T10*'NEO PLYWOOD'!BB15</f>
        <v>0</v>
      </c>
      <c r="W10" s="44"/>
      <c r="X10" s="44"/>
    </row>
    <row r="11" spans="1:25" ht="23.25" customHeight="1">
      <c r="A11" s="546" t="str">
        <f>'NEO PLYWOOD'!C16</f>
        <v>NEO-103-W-tn</v>
      </c>
      <c r="B11" s="549"/>
      <c r="C11" s="550"/>
      <c r="D11" s="544" t="str">
        <f>IF('NEO PLYWOOD'!M16=0,"",'NEO PLYWOOD'!M16)</f>
        <v/>
      </c>
      <c r="E11" s="173" t="str">
        <f>IF('NEO PLYWOOD'!N16=0,"",'NEO PLYWOOD'!N16)</f>
        <v/>
      </c>
      <c r="F11" s="173" t="str">
        <f>IF('NEO PLYWOOD'!O16=0,"",'NEO PLYWOOD'!O16)</f>
        <v/>
      </c>
      <c r="G11" s="173" t="str">
        <f>IF('NEO PLYWOOD'!P16=0,"",'NEO PLYWOOD'!P16)</f>
        <v/>
      </c>
      <c r="H11" s="173" t="str">
        <f>IF('NEO PLYWOOD'!Q16=0,"",'NEO PLYWOOD'!Q16)</f>
        <v/>
      </c>
      <c r="I11" s="173" t="str">
        <f>IF('NEO PLYWOOD'!R16=0,"",'NEO PLYWOOD'!R16)</f>
        <v/>
      </c>
      <c r="J11" s="173" t="str">
        <f>IF('NEO PLYWOOD'!S16=0,"",'NEO PLYWOOD'!S16)</f>
        <v/>
      </c>
      <c r="K11" s="173" t="str">
        <f>IF('NEO PLYWOOD'!T16=0,"",'NEO PLYWOOD'!T16)</f>
        <v/>
      </c>
      <c r="L11" s="173" t="str">
        <f>IF('NEO PLYWOOD'!U16=0,"",'NEO PLYWOOD'!U16)</f>
        <v/>
      </c>
      <c r="M11" s="173" t="str">
        <f>IF('NEO PLYWOOD'!V16=0,"",'NEO PLYWOOD'!V16)</f>
        <v/>
      </c>
      <c r="N11" s="173" t="str">
        <f>IF('NEO PLYWOOD'!W16=0,"",'NEO PLYWOOD'!W16)</f>
        <v/>
      </c>
      <c r="O11" s="173" t="str">
        <f>IF('NEO PLYWOOD'!X16=0,"",'NEO PLYWOOD'!X16)</f>
        <v/>
      </c>
      <c r="P11" s="173" t="str">
        <f>IF('NEO PLYWOOD'!Y16=0,"",'NEO PLYWOOD'!Y16)</f>
        <v/>
      </c>
      <c r="Q11" s="172" t="str">
        <f>IF('NEO PLYWOOD'!Z16=0,"",'NEO PLYWOOD'!Z16)</f>
        <v/>
      </c>
      <c r="R11" s="57" t="str">
        <f>IF('NEO PLYWOOD'!AA16=0,"",'NEO PLYWOOD'!AA16)</f>
        <v/>
      </c>
      <c r="S11" s="172" t="str">
        <f>IF('NEO PLYWOOD'!AB16=0,"",'NEO PLYWOOD'!AB16)</f>
        <v/>
      </c>
      <c r="T11" s="58">
        <f t="shared" si="0"/>
        <v>0</v>
      </c>
      <c r="U11" s="59">
        <f>T11*'NEO PLYWOOD'!I16</f>
        <v>0</v>
      </c>
      <c r="V11" s="895">
        <f>T11*'NEO PLYWOOD'!BB16</f>
        <v>0</v>
      </c>
      <c r="W11" s="44"/>
      <c r="X11" s="44"/>
    </row>
    <row r="12" spans="1:25" ht="23.25" customHeight="1">
      <c r="A12" s="546" t="str">
        <f>'NEO PLYWOOD'!C17</f>
        <v>NEO-103-W-WI</v>
      </c>
      <c r="B12" s="549" t="str">
        <f>'NEO PLYWOOD'!D17</f>
        <v>Dual tex.</v>
      </c>
      <c r="C12" s="550" t="s">
        <v>506</v>
      </c>
      <c r="D12" s="544" t="str">
        <f>IF('NEO PLYWOOD'!M17=0,"",'NEO PLYWOOD'!M17)</f>
        <v/>
      </c>
      <c r="E12" s="173" t="str">
        <f>IF('NEO PLYWOOD'!N17=0,"",'NEO PLYWOOD'!N17)</f>
        <v/>
      </c>
      <c r="F12" s="173" t="str">
        <f>IF('NEO PLYWOOD'!O17=0,"",'NEO PLYWOOD'!O17)</f>
        <v/>
      </c>
      <c r="G12" s="173" t="str">
        <f>IF('NEO PLYWOOD'!P17=0,"",'NEO PLYWOOD'!P17)</f>
        <v/>
      </c>
      <c r="H12" s="173" t="str">
        <f>IF('NEO PLYWOOD'!Q17=0,"",'NEO PLYWOOD'!Q17)</f>
        <v/>
      </c>
      <c r="I12" s="173" t="str">
        <f>IF('NEO PLYWOOD'!R17=0,"",'NEO PLYWOOD'!R17)</f>
        <v/>
      </c>
      <c r="J12" s="173" t="str">
        <f>IF('NEO PLYWOOD'!S17=0,"",'NEO PLYWOOD'!S17)</f>
        <v/>
      </c>
      <c r="K12" s="173" t="str">
        <f>IF('NEO PLYWOOD'!T17=0,"",'NEO PLYWOOD'!T17)</f>
        <v/>
      </c>
      <c r="L12" s="173" t="str">
        <f>IF('NEO PLYWOOD'!U17=0,"",'NEO PLYWOOD'!U17)</f>
        <v/>
      </c>
      <c r="M12" s="173" t="str">
        <f>IF('NEO PLYWOOD'!V17=0,"",'NEO PLYWOOD'!V17)</f>
        <v/>
      </c>
      <c r="N12" s="173" t="str">
        <f>IF('NEO PLYWOOD'!W17=0,"",'NEO PLYWOOD'!W17)</f>
        <v/>
      </c>
      <c r="O12" s="173" t="str">
        <f>IF('NEO PLYWOOD'!X17=0,"",'NEO PLYWOOD'!X17)</f>
        <v/>
      </c>
      <c r="P12" s="173" t="str">
        <f>IF('NEO PLYWOOD'!Y17=0,"",'NEO PLYWOOD'!Y17)</f>
        <v/>
      </c>
      <c r="Q12" s="172" t="str">
        <f>IF('NEO PLYWOOD'!Z17=0,"",'NEO PLYWOOD'!Z17)</f>
        <v/>
      </c>
      <c r="R12" s="57" t="str">
        <f>IF('NEO PLYWOOD'!AA17=0,"",'NEO PLYWOOD'!AA17)</f>
        <v/>
      </c>
      <c r="S12" s="172" t="str">
        <f>IF('NEO PLYWOOD'!AB17=0,"",'NEO PLYWOOD'!AB17)</f>
        <v/>
      </c>
      <c r="T12" s="58">
        <f t="shared" si="0"/>
        <v>0</v>
      </c>
      <c r="U12" s="59">
        <f>T12*'NEO PLYWOOD'!I17</f>
        <v>0</v>
      </c>
      <c r="V12" s="895">
        <f>T12*'NEO PLYWOOD'!BB17</f>
        <v>0</v>
      </c>
      <c r="W12" s="44"/>
      <c r="X12" s="44"/>
    </row>
    <row r="13" spans="1:25" ht="23.25" customHeight="1">
      <c r="A13" s="546" t="str">
        <f>'NEO PLYWOOD'!C18</f>
        <v>NEO-104-W</v>
      </c>
      <c r="B13" s="549"/>
      <c r="C13" s="550"/>
      <c r="D13" s="544" t="str">
        <f>IF('NEO PLYWOOD'!M18=0,"",'NEO PLYWOOD'!M18)</f>
        <v/>
      </c>
      <c r="E13" s="173" t="str">
        <f>IF('NEO PLYWOOD'!N18=0,"",'NEO PLYWOOD'!N18)</f>
        <v/>
      </c>
      <c r="F13" s="173" t="str">
        <f>IF('NEO PLYWOOD'!O18=0,"",'NEO PLYWOOD'!O18)</f>
        <v/>
      </c>
      <c r="G13" s="173" t="str">
        <f>IF('NEO PLYWOOD'!P18=0,"",'NEO PLYWOOD'!P18)</f>
        <v/>
      </c>
      <c r="H13" s="173" t="str">
        <f>IF('NEO PLYWOOD'!Q18=0,"",'NEO PLYWOOD'!Q18)</f>
        <v/>
      </c>
      <c r="I13" s="173" t="str">
        <f>IF('NEO PLYWOOD'!R18=0,"",'NEO PLYWOOD'!R18)</f>
        <v/>
      </c>
      <c r="J13" s="173" t="str">
        <f>IF('NEO PLYWOOD'!S18=0,"",'NEO PLYWOOD'!S18)</f>
        <v/>
      </c>
      <c r="K13" s="173" t="str">
        <f>IF('NEO PLYWOOD'!T18=0,"",'NEO PLYWOOD'!T18)</f>
        <v/>
      </c>
      <c r="L13" s="173" t="str">
        <f>IF('NEO PLYWOOD'!U18=0,"",'NEO PLYWOOD'!U18)</f>
        <v/>
      </c>
      <c r="M13" s="173" t="str">
        <f>IF('NEO PLYWOOD'!V18=0,"",'NEO PLYWOOD'!V18)</f>
        <v/>
      </c>
      <c r="N13" s="173" t="str">
        <f>IF('NEO PLYWOOD'!W18=0,"",'NEO PLYWOOD'!W18)</f>
        <v/>
      </c>
      <c r="O13" s="173" t="str">
        <f>IF('NEO PLYWOOD'!X18=0,"",'NEO PLYWOOD'!X18)</f>
        <v/>
      </c>
      <c r="P13" s="173" t="str">
        <f>IF('NEO PLYWOOD'!Y18=0,"",'NEO PLYWOOD'!Y18)</f>
        <v/>
      </c>
      <c r="Q13" s="172" t="str">
        <f>IF('NEO PLYWOOD'!Z18=0,"",'NEO PLYWOOD'!Z18)</f>
        <v/>
      </c>
      <c r="R13" s="57" t="str">
        <f>IF('NEO PLYWOOD'!AA18=0,"",'NEO PLYWOOD'!AA18)</f>
        <v/>
      </c>
      <c r="S13" s="172" t="str">
        <f>IF('NEO PLYWOOD'!AB18=0,"",'NEO PLYWOOD'!AB18)</f>
        <v/>
      </c>
      <c r="T13" s="58">
        <f t="shared" si="0"/>
        <v>0</v>
      </c>
      <c r="U13" s="59">
        <f>T13*'NEO PLYWOOD'!I18</f>
        <v>0</v>
      </c>
      <c r="V13" s="895">
        <f>T13*'NEO PLYWOOD'!BB18</f>
        <v>0</v>
      </c>
      <c r="W13" s="44"/>
      <c r="X13" s="44"/>
    </row>
    <row r="14" spans="1:25" ht="23.25" customHeight="1">
      <c r="A14" s="546" t="str">
        <f>'NEO PLYWOOD'!C19</f>
        <v>NEO-104-W-tn</v>
      </c>
      <c r="B14" s="549"/>
      <c r="C14" s="550"/>
      <c r="D14" s="544" t="str">
        <f>IF('NEO PLYWOOD'!M19=0,"",'NEO PLYWOOD'!M19)</f>
        <v/>
      </c>
      <c r="E14" s="173" t="str">
        <f>IF('NEO PLYWOOD'!N19=0,"",'NEO PLYWOOD'!N19)</f>
        <v/>
      </c>
      <c r="F14" s="173" t="str">
        <f>IF('NEO PLYWOOD'!O19=0,"",'NEO PLYWOOD'!O19)</f>
        <v/>
      </c>
      <c r="G14" s="173" t="str">
        <f>IF('NEO PLYWOOD'!P19=0,"",'NEO PLYWOOD'!P19)</f>
        <v/>
      </c>
      <c r="H14" s="173" t="str">
        <f>IF('NEO PLYWOOD'!Q19=0,"",'NEO PLYWOOD'!Q19)</f>
        <v/>
      </c>
      <c r="I14" s="173" t="str">
        <f>IF('NEO PLYWOOD'!R19=0,"",'NEO PLYWOOD'!R19)</f>
        <v/>
      </c>
      <c r="J14" s="173" t="str">
        <f>IF('NEO PLYWOOD'!S19=0,"",'NEO PLYWOOD'!S19)</f>
        <v/>
      </c>
      <c r="K14" s="173" t="str">
        <f>IF('NEO PLYWOOD'!T19=0,"",'NEO PLYWOOD'!T19)</f>
        <v/>
      </c>
      <c r="L14" s="173" t="str">
        <f>IF('NEO PLYWOOD'!U19=0,"",'NEO PLYWOOD'!U19)</f>
        <v/>
      </c>
      <c r="M14" s="173" t="str">
        <f>IF('NEO PLYWOOD'!V19=0,"",'NEO PLYWOOD'!V19)</f>
        <v/>
      </c>
      <c r="N14" s="173" t="str">
        <f>IF('NEO PLYWOOD'!W19=0,"",'NEO PLYWOOD'!W19)</f>
        <v/>
      </c>
      <c r="O14" s="173" t="str">
        <f>IF('NEO PLYWOOD'!X19=0,"",'NEO PLYWOOD'!X19)</f>
        <v/>
      </c>
      <c r="P14" s="173" t="str">
        <f>IF('NEO PLYWOOD'!Y19=0,"",'NEO PLYWOOD'!Y19)</f>
        <v/>
      </c>
      <c r="Q14" s="172" t="str">
        <f>IF('NEO PLYWOOD'!Z19=0,"",'NEO PLYWOOD'!Z19)</f>
        <v/>
      </c>
      <c r="R14" s="57" t="str">
        <f>IF('NEO PLYWOOD'!AA19=0,"",'NEO PLYWOOD'!AA19)</f>
        <v/>
      </c>
      <c r="S14" s="172" t="str">
        <f>IF('NEO PLYWOOD'!AB19=0,"",'NEO PLYWOOD'!AB19)</f>
        <v/>
      </c>
      <c r="T14" s="58">
        <f t="shared" si="0"/>
        <v>0</v>
      </c>
      <c r="U14" s="59">
        <f>T14*'NEO PLYWOOD'!I19</f>
        <v>0</v>
      </c>
      <c r="V14" s="895">
        <f>T14*'NEO PLYWOOD'!BB19</f>
        <v>0</v>
      </c>
      <c r="W14" s="44"/>
      <c r="X14" s="44"/>
    </row>
    <row r="15" spans="1:25" ht="23.25" customHeight="1">
      <c r="A15" s="546" t="str">
        <f>'NEO PLYWOOD'!C20</f>
        <v>NEO-104-W-WI</v>
      </c>
      <c r="B15" s="549" t="str">
        <f>'NEO PLYWOOD'!D20</f>
        <v>Dual tex.</v>
      </c>
      <c r="C15" s="550" t="s">
        <v>506</v>
      </c>
      <c r="D15" s="544" t="str">
        <f>IF('NEO PLYWOOD'!M20=0,"",'NEO PLYWOOD'!M20)</f>
        <v/>
      </c>
      <c r="E15" s="173" t="str">
        <f>IF('NEO PLYWOOD'!N20=0,"",'NEO PLYWOOD'!N20)</f>
        <v/>
      </c>
      <c r="F15" s="173" t="str">
        <f>IF('NEO PLYWOOD'!O20=0,"",'NEO PLYWOOD'!O20)</f>
        <v/>
      </c>
      <c r="G15" s="173" t="str">
        <f>IF('NEO PLYWOOD'!P20=0,"",'NEO PLYWOOD'!P20)</f>
        <v/>
      </c>
      <c r="H15" s="173" t="str">
        <f>IF('NEO PLYWOOD'!Q20=0,"",'NEO PLYWOOD'!Q20)</f>
        <v/>
      </c>
      <c r="I15" s="173" t="str">
        <f>IF('NEO PLYWOOD'!R20=0,"",'NEO PLYWOOD'!R20)</f>
        <v/>
      </c>
      <c r="J15" s="173" t="str">
        <f>IF('NEO PLYWOOD'!S20=0,"",'NEO PLYWOOD'!S20)</f>
        <v/>
      </c>
      <c r="K15" s="173" t="str">
        <f>IF('NEO PLYWOOD'!T20=0,"",'NEO PLYWOOD'!T20)</f>
        <v/>
      </c>
      <c r="L15" s="173" t="str">
        <f>IF('NEO PLYWOOD'!U20=0,"",'NEO PLYWOOD'!U20)</f>
        <v/>
      </c>
      <c r="M15" s="173" t="str">
        <f>IF('NEO PLYWOOD'!V20=0,"",'NEO PLYWOOD'!V20)</f>
        <v/>
      </c>
      <c r="N15" s="173" t="str">
        <f>IF('NEO PLYWOOD'!W20=0,"",'NEO PLYWOOD'!W20)</f>
        <v/>
      </c>
      <c r="O15" s="173" t="str">
        <f>IF('NEO PLYWOOD'!X20=0,"",'NEO PLYWOOD'!X20)</f>
        <v/>
      </c>
      <c r="P15" s="173" t="str">
        <f>IF('NEO PLYWOOD'!Y20=0,"",'NEO PLYWOOD'!Y20)</f>
        <v/>
      </c>
      <c r="Q15" s="172" t="str">
        <f>IF('NEO PLYWOOD'!Z20=0,"",'NEO PLYWOOD'!Z20)</f>
        <v/>
      </c>
      <c r="R15" s="57" t="str">
        <f>IF('NEO PLYWOOD'!AA20=0,"",'NEO PLYWOOD'!AA20)</f>
        <v/>
      </c>
      <c r="S15" s="172" t="str">
        <f>IF('NEO PLYWOOD'!AB20=0,"",'NEO PLYWOOD'!AB20)</f>
        <v/>
      </c>
      <c r="T15" s="58">
        <f t="shared" si="0"/>
        <v>0</v>
      </c>
      <c r="U15" s="59">
        <f>T15*'NEO PLYWOOD'!I20</f>
        <v>0</v>
      </c>
      <c r="V15" s="895">
        <f>T15*'NEO PLYWOOD'!BB20</f>
        <v>0</v>
      </c>
      <c r="W15" s="44"/>
      <c r="X15" s="44"/>
    </row>
    <row r="16" spans="1:25" ht="23.25" customHeight="1">
      <c r="A16" s="546" t="str">
        <f>'NEO PLYWOOD'!C21</f>
        <v>NEO-122-W</v>
      </c>
      <c r="B16" s="549"/>
      <c r="C16" s="550"/>
      <c r="D16" s="544" t="str">
        <f>IF('NEO PLYWOOD'!M21=0,"",'NEO PLYWOOD'!M21)</f>
        <v/>
      </c>
      <c r="E16" s="173" t="str">
        <f>IF('NEO PLYWOOD'!N21=0,"",'NEO PLYWOOD'!N21)</f>
        <v/>
      </c>
      <c r="F16" s="173" t="str">
        <f>IF('NEO PLYWOOD'!O21=0,"",'NEO PLYWOOD'!O21)</f>
        <v/>
      </c>
      <c r="G16" s="173" t="str">
        <f>IF('NEO PLYWOOD'!P21=0,"",'NEO PLYWOOD'!P21)</f>
        <v/>
      </c>
      <c r="H16" s="173" t="str">
        <f>IF('NEO PLYWOOD'!Q21=0,"",'NEO PLYWOOD'!Q21)</f>
        <v/>
      </c>
      <c r="I16" s="173" t="str">
        <f>IF('NEO PLYWOOD'!R21=0,"",'NEO PLYWOOD'!R21)</f>
        <v/>
      </c>
      <c r="J16" s="173" t="str">
        <f>IF('NEO PLYWOOD'!S21=0,"",'NEO PLYWOOD'!S21)</f>
        <v/>
      </c>
      <c r="K16" s="173" t="str">
        <f>IF('NEO PLYWOOD'!T21=0,"",'NEO PLYWOOD'!T21)</f>
        <v/>
      </c>
      <c r="L16" s="173" t="str">
        <f>IF('NEO PLYWOOD'!U21=0,"",'NEO PLYWOOD'!U21)</f>
        <v/>
      </c>
      <c r="M16" s="173" t="str">
        <f>IF('NEO PLYWOOD'!V21=0,"",'NEO PLYWOOD'!V21)</f>
        <v/>
      </c>
      <c r="N16" s="173" t="str">
        <f>IF('NEO PLYWOOD'!W21=0,"",'NEO PLYWOOD'!W21)</f>
        <v/>
      </c>
      <c r="O16" s="173" t="str">
        <f>IF('NEO PLYWOOD'!X21=0,"",'NEO PLYWOOD'!X21)</f>
        <v/>
      </c>
      <c r="P16" s="173" t="str">
        <f>IF('NEO PLYWOOD'!Y21=0,"",'NEO PLYWOOD'!Y21)</f>
        <v/>
      </c>
      <c r="Q16" s="172" t="str">
        <f>IF('NEO PLYWOOD'!Z21=0,"",'NEO PLYWOOD'!Z21)</f>
        <v/>
      </c>
      <c r="R16" s="57" t="str">
        <f>IF('NEO PLYWOOD'!AA21=0,"",'NEO PLYWOOD'!AA21)</f>
        <v/>
      </c>
      <c r="S16" s="172" t="str">
        <f>IF('NEO PLYWOOD'!AB21=0,"",'NEO PLYWOOD'!AB21)</f>
        <v/>
      </c>
      <c r="T16" s="58">
        <f t="shared" si="0"/>
        <v>0</v>
      </c>
      <c r="U16" s="59">
        <f>T16*'NEO PLYWOOD'!I21</f>
        <v>0</v>
      </c>
      <c r="V16" s="895">
        <f>T16*'NEO PLYWOOD'!BB21</f>
        <v>0</v>
      </c>
      <c r="W16" s="44"/>
      <c r="X16" s="44"/>
    </row>
    <row r="17" spans="1:24" ht="23.25" customHeight="1">
      <c r="A17" s="546" t="str">
        <f>'NEO PLYWOOD'!C22</f>
        <v>NEO-122-W-tn</v>
      </c>
      <c r="B17" s="549"/>
      <c r="C17" s="550"/>
      <c r="D17" s="544" t="str">
        <f>IF('NEO PLYWOOD'!M22=0,"",'NEO PLYWOOD'!M22)</f>
        <v/>
      </c>
      <c r="E17" s="173" t="str">
        <f>IF('NEO PLYWOOD'!N22=0,"",'NEO PLYWOOD'!N22)</f>
        <v/>
      </c>
      <c r="F17" s="173" t="str">
        <f>IF('NEO PLYWOOD'!O22=0,"",'NEO PLYWOOD'!O22)</f>
        <v/>
      </c>
      <c r="G17" s="173" t="str">
        <f>IF('NEO PLYWOOD'!P22=0,"",'NEO PLYWOOD'!P22)</f>
        <v/>
      </c>
      <c r="H17" s="173" t="str">
        <f>IF('NEO PLYWOOD'!Q22=0,"",'NEO PLYWOOD'!Q22)</f>
        <v/>
      </c>
      <c r="I17" s="173" t="str">
        <f>IF('NEO PLYWOOD'!R22=0,"",'NEO PLYWOOD'!R22)</f>
        <v/>
      </c>
      <c r="J17" s="173" t="str">
        <f>IF('NEO PLYWOOD'!S22=0,"",'NEO PLYWOOD'!S22)</f>
        <v/>
      </c>
      <c r="K17" s="173" t="str">
        <f>IF('NEO PLYWOOD'!T22=0,"",'NEO PLYWOOD'!T22)</f>
        <v/>
      </c>
      <c r="L17" s="173" t="str">
        <f>IF('NEO PLYWOOD'!U22=0,"",'NEO PLYWOOD'!U22)</f>
        <v/>
      </c>
      <c r="M17" s="173" t="str">
        <f>IF('NEO PLYWOOD'!V22=0,"",'NEO PLYWOOD'!V22)</f>
        <v/>
      </c>
      <c r="N17" s="173" t="str">
        <f>IF('NEO PLYWOOD'!W22=0,"",'NEO PLYWOOD'!W22)</f>
        <v/>
      </c>
      <c r="O17" s="173" t="str">
        <f>IF('NEO PLYWOOD'!X22=0,"",'NEO PLYWOOD'!X22)</f>
        <v/>
      </c>
      <c r="P17" s="173" t="str">
        <f>IF('NEO PLYWOOD'!Y22=0,"",'NEO PLYWOOD'!Y22)</f>
        <v/>
      </c>
      <c r="Q17" s="172" t="str">
        <f>IF('NEO PLYWOOD'!Z22=0,"",'NEO PLYWOOD'!Z22)</f>
        <v/>
      </c>
      <c r="R17" s="57" t="str">
        <f>IF('NEO PLYWOOD'!AA22=0,"",'NEO PLYWOOD'!AA22)</f>
        <v/>
      </c>
      <c r="S17" s="172" t="str">
        <f>IF('NEO PLYWOOD'!AB22=0,"",'NEO PLYWOOD'!AB22)</f>
        <v/>
      </c>
      <c r="T17" s="58">
        <f t="shared" si="0"/>
        <v>0</v>
      </c>
      <c r="U17" s="59">
        <f>T17*'NEO PLYWOOD'!I22</f>
        <v>0</v>
      </c>
      <c r="V17" s="895">
        <f>T17*'NEO PLYWOOD'!BB22</f>
        <v>0</v>
      </c>
      <c r="W17" s="44"/>
      <c r="X17" s="44"/>
    </row>
    <row r="18" spans="1:24" ht="23.25" customHeight="1">
      <c r="A18" s="546" t="str">
        <f>'NEO PLYWOOD'!C23</f>
        <v>NEO-122-W-WI</v>
      </c>
      <c r="B18" s="549" t="str">
        <f>'NEO PLYWOOD'!D23</f>
        <v>Dual tex.</v>
      </c>
      <c r="C18" s="550" t="s">
        <v>506</v>
      </c>
      <c r="D18" s="544" t="str">
        <f>IF('NEO PLYWOOD'!M23=0,"",'NEO PLYWOOD'!M23)</f>
        <v/>
      </c>
      <c r="E18" s="173" t="str">
        <f>IF('NEO PLYWOOD'!N23=0,"",'NEO PLYWOOD'!N23)</f>
        <v/>
      </c>
      <c r="F18" s="173" t="str">
        <f>IF('NEO PLYWOOD'!O23=0,"",'NEO PLYWOOD'!O23)</f>
        <v/>
      </c>
      <c r="G18" s="173" t="str">
        <f>IF('NEO PLYWOOD'!P23=0,"",'NEO PLYWOOD'!P23)</f>
        <v/>
      </c>
      <c r="H18" s="173" t="str">
        <f>IF('NEO PLYWOOD'!Q23=0,"",'NEO PLYWOOD'!Q23)</f>
        <v/>
      </c>
      <c r="I18" s="173" t="str">
        <f>IF('NEO PLYWOOD'!R23=0,"",'NEO PLYWOOD'!R23)</f>
        <v/>
      </c>
      <c r="J18" s="173" t="str">
        <f>IF('NEO PLYWOOD'!S23=0,"",'NEO PLYWOOD'!S23)</f>
        <v/>
      </c>
      <c r="K18" s="173" t="str">
        <f>IF('NEO PLYWOOD'!T23=0,"",'NEO PLYWOOD'!T23)</f>
        <v/>
      </c>
      <c r="L18" s="173" t="str">
        <f>IF('NEO PLYWOOD'!U23=0,"",'NEO PLYWOOD'!U23)</f>
        <v/>
      </c>
      <c r="M18" s="173" t="str">
        <f>IF('NEO PLYWOOD'!V23=0,"",'NEO PLYWOOD'!V23)</f>
        <v/>
      </c>
      <c r="N18" s="173" t="str">
        <f>IF('NEO PLYWOOD'!W23=0,"",'NEO PLYWOOD'!W23)</f>
        <v/>
      </c>
      <c r="O18" s="173" t="str">
        <f>IF('NEO PLYWOOD'!X23=0,"",'NEO PLYWOOD'!X23)</f>
        <v/>
      </c>
      <c r="P18" s="173" t="str">
        <f>IF('NEO PLYWOOD'!Y23=0,"",'NEO PLYWOOD'!Y23)</f>
        <v/>
      </c>
      <c r="Q18" s="172" t="str">
        <f>IF('NEO PLYWOOD'!Z23=0,"",'NEO PLYWOOD'!Z23)</f>
        <v/>
      </c>
      <c r="R18" s="57" t="str">
        <f>IF('NEO PLYWOOD'!AA23=0,"",'NEO PLYWOOD'!AA23)</f>
        <v/>
      </c>
      <c r="S18" s="172" t="str">
        <f>IF('NEO PLYWOOD'!AB23=0,"",'NEO PLYWOOD'!AB23)</f>
        <v/>
      </c>
      <c r="T18" s="58">
        <f t="shared" si="0"/>
        <v>0</v>
      </c>
      <c r="U18" s="59">
        <f>T18*'NEO PLYWOOD'!I23</f>
        <v>0</v>
      </c>
      <c r="V18" s="895">
        <f>T18*'NEO PLYWOOD'!BB23</f>
        <v>0</v>
      </c>
      <c r="W18" s="44"/>
      <c r="X18" s="44"/>
    </row>
    <row r="19" spans="1:24" ht="23.25" customHeight="1">
      <c r="A19" s="546" t="str">
        <f>'NEO PLYWOOD'!C24</f>
        <v>NEO-123-W</v>
      </c>
      <c r="B19" s="549"/>
      <c r="C19" s="550"/>
      <c r="D19" s="544" t="str">
        <f>IF('NEO PLYWOOD'!M24=0,"",'NEO PLYWOOD'!M24)</f>
        <v/>
      </c>
      <c r="E19" s="173" t="str">
        <f>IF('NEO PLYWOOD'!N24=0,"",'NEO PLYWOOD'!N24)</f>
        <v/>
      </c>
      <c r="F19" s="173" t="str">
        <f>IF('NEO PLYWOOD'!O24=0,"",'NEO PLYWOOD'!O24)</f>
        <v/>
      </c>
      <c r="G19" s="173" t="str">
        <f>IF('NEO PLYWOOD'!P24=0,"",'NEO PLYWOOD'!P24)</f>
        <v/>
      </c>
      <c r="H19" s="173" t="str">
        <f>IF('NEO PLYWOOD'!Q24=0,"",'NEO PLYWOOD'!Q24)</f>
        <v/>
      </c>
      <c r="I19" s="173" t="str">
        <f>IF('NEO PLYWOOD'!R24=0,"",'NEO PLYWOOD'!R24)</f>
        <v/>
      </c>
      <c r="J19" s="173" t="str">
        <f>IF('NEO PLYWOOD'!S24=0,"",'NEO PLYWOOD'!S24)</f>
        <v/>
      </c>
      <c r="K19" s="173" t="str">
        <f>IF('NEO PLYWOOD'!T24=0,"",'NEO PLYWOOD'!T24)</f>
        <v/>
      </c>
      <c r="L19" s="173" t="str">
        <f>IF('NEO PLYWOOD'!U24=0,"",'NEO PLYWOOD'!U24)</f>
        <v/>
      </c>
      <c r="M19" s="173" t="str">
        <f>IF('NEO PLYWOOD'!V24=0,"",'NEO PLYWOOD'!V24)</f>
        <v/>
      </c>
      <c r="N19" s="173" t="str">
        <f>IF('NEO PLYWOOD'!W24=0,"",'NEO PLYWOOD'!W24)</f>
        <v/>
      </c>
      <c r="O19" s="173" t="str">
        <f>IF('NEO PLYWOOD'!X24=0,"",'NEO PLYWOOD'!X24)</f>
        <v/>
      </c>
      <c r="P19" s="173" t="str">
        <f>IF('NEO PLYWOOD'!Y24=0,"",'NEO PLYWOOD'!Y24)</f>
        <v/>
      </c>
      <c r="Q19" s="172" t="str">
        <f>IF('NEO PLYWOOD'!Z24=0,"",'NEO PLYWOOD'!Z24)</f>
        <v/>
      </c>
      <c r="R19" s="57" t="str">
        <f>IF('NEO PLYWOOD'!AA24=0,"",'NEO PLYWOOD'!AA24)</f>
        <v/>
      </c>
      <c r="S19" s="172" t="str">
        <f>IF('NEO PLYWOOD'!AB24=0,"",'NEO PLYWOOD'!AB24)</f>
        <v/>
      </c>
      <c r="T19" s="58">
        <f t="shared" si="0"/>
        <v>0</v>
      </c>
      <c r="U19" s="59">
        <f>T19*'NEO PLYWOOD'!I24</f>
        <v>0</v>
      </c>
      <c r="V19" s="895">
        <f>T19*'NEO PLYWOOD'!BB24</f>
        <v>0</v>
      </c>
      <c r="W19" s="44"/>
      <c r="X19" s="44"/>
    </row>
    <row r="20" spans="1:24" ht="23.25" customHeight="1">
      <c r="A20" s="546" t="str">
        <f>'NEO PLYWOOD'!C25</f>
        <v>NEO-123-W-tn</v>
      </c>
      <c r="B20" s="549"/>
      <c r="C20" s="550"/>
      <c r="D20" s="544" t="str">
        <f>IF('NEO PLYWOOD'!M25=0,"",'NEO PLYWOOD'!M25)</f>
        <v/>
      </c>
      <c r="E20" s="173" t="str">
        <f>IF('NEO PLYWOOD'!N25=0,"",'NEO PLYWOOD'!N25)</f>
        <v/>
      </c>
      <c r="F20" s="173" t="str">
        <f>IF('NEO PLYWOOD'!O25=0,"",'NEO PLYWOOD'!O25)</f>
        <v/>
      </c>
      <c r="G20" s="173" t="str">
        <f>IF('NEO PLYWOOD'!P25=0,"",'NEO PLYWOOD'!P25)</f>
        <v/>
      </c>
      <c r="H20" s="173" t="str">
        <f>IF('NEO PLYWOOD'!Q25=0,"",'NEO PLYWOOD'!Q25)</f>
        <v/>
      </c>
      <c r="I20" s="173" t="str">
        <f>IF('NEO PLYWOOD'!R25=0,"",'NEO PLYWOOD'!R25)</f>
        <v/>
      </c>
      <c r="J20" s="173" t="str">
        <f>IF('NEO PLYWOOD'!S25=0,"",'NEO PLYWOOD'!S25)</f>
        <v/>
      </c>
      <c r="K20" s="173" t="str">
        <f>IF('NEO PLYWOOD'!T25=0,"",'NEO PLYWOOD'!T25)</f>
        <v/>
      </c>
      <c r="L20" s="173" t="str">
        <f>IF('NEO PLYWOOD'!U25=0,"",'NEO PLYWOOD'!U25)</f>
        <v/>
      </c>
      <c r="M20" s="173" t="str">
        <f>IF('NEO PLYWOOD'!V25=0,"",'NEO PLYWOOD'!V25)</f>
        <v/>
      </c>
      <c r="N20" s="173" t="str">
        <f>IF('NEO PLYWOOD'!W25=0,"",'NEO PLYWOOD'!W25)</f>
        <v/>
      </c>
      <c r="O20" s="173" t="str">
        <f>IF('NEO PLYWOOD'!X25=0,"",'NEO PLYWOOD'!X25)</f>
        <v/>
      </c>
      <c r="P20" s="173" t="str">
        <f>IF('NEO PLYWOOD'!Y25=0,"",'NEO PLYWOOD'!Y25)</f>
        <v/>
      </c>
      <c r="Q20" s="172" t="str">
        <f>IF('NEO PLYWOOD'!Z25=0,"",'NEO PLYWOOD'!Z25)</f>
        <v/>
      </c>
      <c r="R20" s="57" t="str">
        <f>IF('NEO PLYWOOD'!AA25=0,"",'NEO PLYWOOD'!AA25)</f>
        <v/>
      </c>
      <c r="S20" s="172" t="str">
        <f>IF('NEO PLYWOOD'!AB25=0,"",'NEO PLYWOOD'!AB25)</f>
        <v/>
      </c>
      <c r="T20" s="58">
        <f t="shared" si="0"/>
        <v>0</v>
      </c>
      <c r="U20" s="59">
        <f>T20*'NEO PLYWOOD'!I25</f>
        <v>0</v>
      </c>
      <c r="V20" s="895">
        <f>T20*'NEO PLYWOOD'!BB25</f>
        <v>0</v>
      </c>
      <c r="W20" s="44"/>
      <c r="X20" s="44"/>
    </row>
    <row r="21" spans="1:24" ht="23.25" customHeight="1">
      <c r="A21" s="546" t="str">
        <f>'NEO PLYWOOD'!C26</f>
        <v>NEO-123-W-WI</v>
      </c>
      <c r="B21" s="549" t="str">
        <f>'NEO PLYWOOD'!D26</f>
        <v>Dual tex.</v>
      </c>
      <c r="C21" s="550" t="s">
        <v>506</v>
      </c>
      <c r="D21" s="544" t="str">
        <f>IF('NEO PLYWOOD'!M26=0,"",'NEO PLYWOOD'!M26)</f>
        <v/>
      </c>
      <c r="E21" s="173" t="str">
        <f>IF('NEO PLYWOOD'!N26=0,"",'NEO PLYWOOD'!N26)</f>
        <v/>
      </c>
      <c r="F21" s="173" t="str">
        <f>IF('NEO PLYWOOD'!O26=0,"",'NEO PLYWOOD'!O26)</f>
        <v/>
      </c>
      <c r="G21" s="173" t="str">
        <f>IF('NEO PLYWOOD'!P26=0,"",'NEO PLYWOOD'!P26)</f>
        <v/>
      </c>
      <c r="H21" s="173" t="str">
        <f>IF('NEO PLYWOOD'!Q26=0,"",'NEO PLYWOOD'!Q26)</f>
        <v/>
      </c>
      <c r="I21" s="173" t="str">
        <f>IF('NEO PLYWOOD'!R26=0,"",'NEO PLYWOOD'!R26)</f>
        <v/>
      </c>
      <c r="J21" s="173" t="str">
        <f>IF('NEO PLYWOOD'!S26=0,"",'NEO PLYWOOD'!S26)</f>
        <v/>
      </c>
      <c r="K21" s="173" t="str">
        <f>IF('NEO PLYWOOD'!T26=0,"",'NEO PLYWOOD'!T26)</f>
        <v/>
      </c>
      <c r="L21" s="173" t="str">
        <f>IF('NEO PLYWOOD'!U26=0,"",'NEO PLYWOOD'!U26)</f>
        <v/>
      </c>
      <c r="M21" s="173" t="str">
        <f>IF('NEO PLYWOOD'!V26=0,"",'NEO PLYWOOD'!V26)</f>
        <v/>
      </c>
      <c r="N21" s="173" t="str">
        <f>IF('NEO PLYWOOD'!W26=0,"",'NEO PLYWOOD'!W26)</f>
        <v/>
      </c>
      <c r="O21" s="173" t="str">
        <f>IF('NEO PLYWOOD'!X26=0,"",'NEO PLYWOOD'!X26)</f>
        <v/>
      </c>
      <c r="P21" s="173" t="str">
        <f>IF('NEO PLYWOOD'!Y26=0,"",'NEO PLYWOOD'!Y26)</f>
        <v/>
      </c>
      <c r="Q21" s="172" t="str">
        <f>IF('NEO PLYWOOD'!Z26=0,"",'NEO PLYWOOD'!Z26)</f>
        <v/>
      </c>
      <c r="R21" s="57" t="str">
        <f>IF('NEO PLYWOOD'!AA26=0,"",'NEO PLYWOOD'!AA26)</f>
        <v/>
      </c>
      <c r="S21" s="172" t="str">
        <f>IF('NEO PLYWOOD'!AB26=0,"",'NEO PLYWOOD'!AB26)</f>
        <v/>
      </c>
      <c r="T21" s="58">
        <f t="shared" si="0"/>
        <v>0</v>
      </c>
      <c r="U21" s="59">
        <f>T21*'NEO PLYWOOD'!I26</f>
        <v>0</v>
      </c>
      <c r="V21" s="895">
        <f>T21*'NEO PLYWOOD'!BB26</f>
        <v>0</v>
      </c>
      <c r="W21" s="44"/>
      <c r="X21" s="44"/>
    </row>
    <row r="22" spans="1:24" ht="23.25" customHeight="1">
      <c r="A22" s="546" t="str">
        <f>'NEO PLYWOOD'!C27</f>
        <v>NEO-124-W</v>
      </c>
      <c r="B22" s="549"/>
      <c r="C22" s="550"/>
      <c r="D22" s="544" t="str">
        <f>IF('NEO PLYWOOD'!M27=0,"",'NEO PLYWOOD'!M27)</f>
        <v/>
      </c>
      <c r="E22" s="173" t="str">
        <f>IF('NEO PLYWOOD'!N27=0,"",'NEO PLYWOOD'!N27)</f>
        <v/>
      </c>
      <c r="F22" s="173" t="str">
        <f>IF('NEO PLYWOOD'!O27=0,"",'NEO PLYWOOD'!O27)</f>
        <v/>
      </c>
      <c r="G22" s="173" t="str">
        <f>IF('NEO PLYWOOD'!P27=0,"",'NEO PLYWOOD'!P27)</f>
        <v/>
      </c>
      <c r="H22" s="173" t="str">
        <f>IF('NEO PLYWOOD'!Q27=0,"",'NEO PLYWOOD'!Q27)</f>
        <v/>
      </c>
      <c r="I22" s="173" t="str">
        <f>IF('NEO PLYWOOD'!R27=0,"",'NEO PLYWOOD'!R27)</f>
        <v/>
      </c>
      <c r="J22" s="173" t="str">
        <f>IF('NEO PLYWOOD'!S27=0,"",'NEO PLYWOOD'!S27)</f>
        <v/>
      </c>
      <c r="K22" s="173" t="str">
        <f>IF('NEO PLYWOOD'!T27=0,"",'NEO PLYWOOD'!T27)</f>
        <v/>
      </c>
      <c r="L22" s="173" t="str">
        <f>IF('NEO PLYWOOD'!U27=0,"",'NEO PLYWOOD'!U27)</f>
        <v/>
      </c>
      <c r="M22" s="173" t="str">
        <f>IF('NEO PLYWOOD'!V27=0,"",'NEO PLYWOOD'!V27)</f>
        <v/>
      </c>
      <c r="N22" s="173" t="str">
        <f>IF('NEO PLYWOOD'!W27=0,"",'NEO PLYWOOD'!W27)</f>
        <v/>
      </c>
      <c r="O22" s="173" t="str">
        <f>IF('NEO PLYWOOD'!X27=0,"",'NEO PLYWOOD'!X27)</f>
        <v/>
      </c>
      <c r="P22" s="173" t="str">
        <f>IF('NEO PLYWOOD'!Y27=0,"",'NEO PLYWOOD'!Y27)</f>
        <v/>
      </c>
      <c r="Q22" s="172" t="str">
        <f>IF('NEO PLYWOOD'!Z27=0,"",'NEO PLYWOOD'!Z27)</f>
        <v/>
      </c>
      <c r="R22" s="57" t="str">
        <f>IF('NEO PLYWOOD'!AA27=0,"",'NEO PLYWOOD'!AA27)</f>
        <v/>
      </c>
      <c r="S22" s="172" t="str">
        <f>IF('NEO PLYWOOD'!AB27=0,"",'NEO PLYWOOD'!AB27)</f>
        <v/>
      </c>
      <c r="T22" s="58">
        <f t="shared" si="0"/>
        <v>0</v>
      </c>
      <c r="U22" s="59">
        <f>T22*'NEO PLYWOOD'!I27</f>
        <v>0</v>
      </c>
      <c r="V22" s="895">
        <f>T22*'NEO PLYWOOD'!BB27</f>
        <v>0</v>
      </c>
      <c r="W22" s="44"/>
      <c r="X22" s="44"/>
    </row>
    <row r="23" spans="1:24" ht="23.25" customHeight="1">
      <c r="A23" s="546" t="str">
        <f>'NEO PLYWOOD'!C28</f>
        <v>NEO-124-W-tn</v>
      </c>
      <c r="B23" s="549"/>
      <c r="C23" s="550"/>
      <c r="D23" s="544" t="str">
        <f>IF('NEO PLYWOOD'!M28=0,"",'NEO PLYWOOD'!M28)</f>
        <v/>
      </c>
      <c r="E23" s="173" t="str">
        <f>IF('NEO PLYWOOD'!N28=0,"",'NEO PLYWOOD'!N28)</f>
        <v/>
      </c>
      <c r="F23" s="173" t="str">
        <f>IF('NEO PLYWOOD'!O28=0,"",'NEO PLYWOOD'!O28)</f>
        <v/>
      </c>
      <c r="G23" s="173" t="str">
        <f>IF('NEO PLYWOOD'!P28=0,"",'NEO PLYWOOD'!P28)</f>
        <v/>
      </c>
      <c r="H23" s="173" t="str">
        <f>IF('NEO PLYWOOD'!Q28=0,"",'NEO PLYWOOD'!Q28)</f>
        <v/>
      </c>
      <c r="I23" s="173" t="str">
        <f>IF('NEO PLYWOOD'!R28=0,"",'NEO PLYWOOD'!R28)</f>
        <v/>
      </c>
      <c r="J23" s="173" t="str">
        <f>IF('NEO PLYWOOD'!S28=0,"",'NEO PLYWOOD'!S28)</f>
        <v/>
      </c>
      <c r="K23" s="173" t="str">
        <f>IF('NEO PLYWOOD'!T28=0,"",'NEO PLYWOOD'!T28)</f>
        <v/>
      </c>
      <c r="L23" s="173" t="str">
        <f>IF('NEO PLYWOOD'!U28=0,"",'NEO PLYWOOD'!U28)</f>
        <v/>
      </c>
      <c r="M23" s="173" t="str">
        <f>IF('NEO PLYWOOD'!V28=0,"",'NEO PLYWOOD'!V28)</f>
        <v/>
      </c>
      <c r="N23" s="173" t="str">
        <f>IF('NEO PLYWOOD'!W28=0,"",'NEO PLYWOOD'!W28)</f>
        <v/>
      </c>
      <c r="O23" s="173" t="str">
        <f>IF('NEO PLYWOOD'!X28=0,"",'NEO PLYWOOD'!X28)</f>
        <v/>
      </c>
      <c r="P23" s="173" t="str">
        <f>IF('NEO PLYWOOD'!Y28=0,"",'NEO PLYWOOD'!Y28)</f>
        <v/>
      </c>
      <c r="Q23" s="172" t="str">
        <f>IF('NEO PLYWOOD'!Z28=0,"",'NEO PLYWOOD'!Z28)</f>
        <v/>
      </c>
      <c r="R23" s="57" t="str">
        <f>IF('NEO PLYWOOD'!AA28=0,"",'NEO PLYWOOD'!AA28)</f>
        <v/>
      </c>
      <c r="S23" s="172" t="str">
        <f>IF('NEO PLYWOOD'!AB28=0,"",'NEO PLYWOOD'!AB28)</f>
        <v/>
      </c>
      <c r="T23" s="58">
        <f t="shared" si="0"/>
        <v>0</v>
      </c>
      <c r="U23" s="59">
        <f>T23*'NEO PLYWOOD'!I28</f>
        <v>0</v>
      </c>
      <c r="V23" s="895">
        <f>T23*'NEO PLYWOOD'!BB28</f>
        <v>0</v>
      </c>
      <c r="W23" s="44"/>
      <c r="X23" s="44"/>
    </row>
    <row r="24" spans="1:24" ht="23.25" customHeight="1">
      <c r="A24" s="546" t="str">
        <f>'NEO PLYWOOD'!C29</f>
        <v>NEO-124-W-WI</v>
      </c>
      <c r="B24" s="549" t="str">
        <f>'NEO PLYWOOD'!D29</f>
        <v>Dual tex.</v>
      </c>
      <c r="C24" s="550" t="s">
        <v>506</v>
      </c>
      <c r="D24" s="544" t="str">
        <f>IF('NEO PLYWOOD'!M29=0,"",'NEO PLYWOOD'!M29)</f>
        <v/>
      </c>
      <c r="E24" s="173" t="str">
        <f>IF('NEO PLYWOOD'!N29=0,"",'NEO PLYWOOD'!N29)</f>
        <v/>
      </c>
      <c r="F24" s="173" t="str">
        <f>IF('NEO PLYWOOD'!O29=0,"",'NEO PLYWOOD'!O29)</f>
        <v/>
      </c>
      <c r="G24" s="173" t="str">
        <f>IF('NEO PLYWOOD'!P29=0,"",'NEO PLYWOOD'!P29)</f>
        <v/>
      </c>
      <c r="H24" s="173" t="str">
        <f>IF('NEO PLYWOOD'!Q29=0,"",'NEO PLYWOOD'!Q29)</f>
        <v/>
      </c>
      <c r="I24" s="173" t="str">
        <f>IF('NEO PLYWOOD'!R29=0,"",'NEO PLYWOOD'!R29)</f>
        <v/>
      </c>
      <c r="J24" s="173" t="str">
        <f>IF('NEO PLYWOOD'!S29=0,"",'NEO PLYWOOD'!S29)</f>
        <v/>
      </c>
      <c r="K24" s="173" t="str">
        <f>IF('NEO PLYWOOD'!T29=0,"",'NEO PLYWOOD'!T29)</f>
        <v/>
      </c>
      <c r="L24" s="173" t="str">
        <f>IF('NEO PLYWOOD'!U29=0,"",'NEO PLYWOOD'!U29)</f>
        <v/>
      </c>
      <c r="M24" s="173" t="str">
        <f>IF('NEO PLYWOOD'!V29=0,"",'NEO PLYWOOD'!V29)</f>
        <v/>
      </c>
      <c r="N24" s="173" t="str">
        <f>IF('NEO PLYWOOD'!W29=0,"",'NEO PLYWOOD'!W29)</f>
        <v/>
      </c>
      <c r="O24" s="173" t="str">
        <f>IF('NEO PLYWOOD'!X29=0,"",'NEO PLYWOOD'!X29)</f>
        <v/>
      </c>
      <c r="P24" s="173" t="str">
        <f>IF('NEO PLYWOOD'!Y29=0,"",'NEO PLYWOOD'!Y29)</f>
        <v/>
      </c>
      <c r="Q24" s="172" t="str">
        <f>IF('NEO PLYWOOD'!Z29=0,"",'NEO PLYWOOD'!Z29)</f>
        <v/>
      </c>
      <c r="R24" s="57" t="str">
        <f>IF('NEO PLYWOOD'!AA29=0,"",'NEO PLYWOOD'!AA29)</f>
        <v/>
      </c>
      <c r="S24" s="172" t="str">
        <f>IF('NEO PLYWOOD'!AB29=0,"",'NEO PLYWOOD'!AB29)</f>
        <v/>
      </c>
      <c r="T24" s="58">
        <f>SUM(D24:S24)</f>
        <v>0</v>
      </c>
      <c r="U24" s="59">
        <f>T24*'NEO PLYWOOD'!I29</f>
        <v>0</v>
      </c>
      <c r="V24" s="895">
        <f>T24*'NEO PLYWOOD'!BB29</f>
        <v>0</v>
      </c>
      <c r="W24" s="44"/>
      <c r="X24" s="44"/>
    </row>
    <row r="25" spans="1:24" ht="23.25" customHeight="1">
      <c r="A25" s="887" t="str">
        <f>'NEO PLYWOOD'!C32</f>
        <v xml:space="preserve">FUSION - colored wooden inserts </v>
      </c>
      <c r="B25" s="888" t="s">
        <v>505</v>
      </c>
      <c r="C25" s="889"/>
      <c r="D25" s="987" t="s">
        <v>504</v>
      </c>
      <c r="E25" s="988"/>
      <c r="F25" s="988"/>
      <c r="G25" s="988"/>
      <c r="H25" s="988"/>
      <c r="I25" s="988"/>
      <c r="J25" s="988"/>
      <c r="K25" s="988"/>
      <c r="L25" s="988"/>
      <c r="M25" s="988"/>
      <c r="N25" s="988"/>
      <c r="O25" s="988"/>
      <c r="P25" s="988"/>
      <c r="Q25" s="988"/>
      <c r="R25" s="989"/>
      <c r="S25" s="990"/>
      <c r="T25" s="890"/>
      <c r="U25" s="891"/>
      <c r="V25" s="892"/>
      <c r="W25" s="44"/>
      <c r="X25" s="44"/>
    </row>
    <row r="26" spans="1:24" ht="23.25" customHeight="1">
      <c r="A26" s="546" t="str">
        <f>'NEO PLYWOOD'!C33</f>
        <v>NEO-F-WI-XXS</v>
      </c>
      <c r="B26" s="549">
        <f>'NEO PLYWOOD'!J33</f>
        <v>0</v>
      </c>
      <c r="C26" s="550"/>
      <c r="D26" s="544" t="str">
        <f>IF('NEO PLYWOOD'!M33=0,"",'NEO PLYWOOD'!M33)</f>
        <v/>
      </c>
      <c r="E26" s="173" t="str">
        <f>IF('NEO PLYWOOD'!N33=0,"",'NEO PLYWOOD'!N33)</f>
        <v/>
      </c>
      <c r="F26" s="173" t="str">
        <f>IF('NEO PLYWOOD'!O33=0,"",'NEO PLYWOOD'!O33)</f>
        <v/>
      </c>
      <c r="G26" s="173" t="str">
        <f>IF('NEO PLYWOOD'!P33=0,"",'NEO PLYWOOD'!P33)</f>
        <v/>
      </c>
      <c r="H26" s="173" t="str">
        <f>IF('NEO PLYWOOD'!Q33=0,"",'NEO PLYWOOD'!Q33)</f>
        <v/>
      </c>
      <c r="I26" s="173" t="str">
        <f>IF('NEO PLYWOOD'!R33=0,"",'NEO PLYWOOD'!R33)</f>
        <v/>
      </c>
      <c r="J26" s="173" t="str">
        <f>IF('NEO PLYWOOD'!S33=0,"",'NEO PLYWOOD'!S33)</f>
        <v/>
      </c>
      <c r="K26" s="173" t="str">
        <f>IF('NEO PLYWOOD'!T33=0,"",'NEO PLYWOOD'!T33)</f>
        <v/>
      </c>
      <c r="L26" s="173" t="str">
        <f>IF('NEO PLYWOOD'!U33=0,"",'NEO PLYWOOD'!U33)</f>
        <v/>
      </c>
      <c r="M26" s="173" t="str">
        <f>IF('NEO PLYWOOD'!V33=0,"",'NEO PLYWOOD'!V33)</f>
        <v/>
      </c>
      <c r="N26" s="173" t="str">
        <f>IF('NEO PLYWOOD'!W33=0,"",'NEO PLYWOOD'!W33)</f>
        <v/>
      </c>
      <c r="O26" s="173" t="str">
        <f>IF('NEO PLYWOOD'!X33=0,"",'NEO PLYWOOD'!X33)</f>
        <v/>
      </c>
      <c r="P26" s="173" t="str">
        <f>IF('NEO PLYWOOD'!Y33=0,"",'NEO PLYWOOD'!Y33)</f>
        <v/>
      </c>
      <c r="Q26" s="172" t="str">
        <f>IF('NEO PLYWOOD'!Z33=0,"",'NEO PLYWOOD'!Z33)</f>
        <v/>
      </c>
      <c r="R26" s="894" t="str">
        <f>IF('NEO PLYWOOD'!AA33=0,"",'NEO PLYWOOD'!AA33)</f>
        <v/>
      </c>
      <c r="S26" s="893" t="str">
        <f>IF('NEO PLYWOOD'!AB33=0,"",'NEO PLYWOOD'!AB33)</f>
        <v/>
      </c>
      <c r="T26" s="58">
        <f>SUM(D26:S26)</f>
        <v>0</v>
      </c>
      <c r="U26" s="59">
        <f>T26*'NEO PLYWOOD'!I33</f>
        <v>0</v>
      </c>
      <c r="V26" s="60">
        <f>T26*'NEO PLYWOOD'!BB33</f>
        <v>0</v>
      </c>
      <c r="W26" s="44"/>
      <c r="X26" s="44"/>
    </row>
    <row r="27" spans="1:24" ht="23.25" customHeight="1">
      <c r="A27" s="546" t="str">
        <f>'NEO PLYWOOD'!C34</f>
        <v>NEO-F-WI-XS</v>
      </c>
      <c r="B27" s="549">
        <f>'NEO PLYWOOD'!J34</f>
        <v>0</v>
      </c>
      <c r="C27" s="550"/>
      <c r="D27" s="544" t="str">
        <f>IF('NEO PLYWOOD'!M34=0,"",'NEO PLYWOOD'!M34)</f>
        <v/>
      </c>
      <c r="E27" s="173" t="str">
        <f>IF('NEO PLYWOOD'!N34=0,"",'NEO PLYWOOD'!N34)</f>
        <v/>
      </c>
      <c r="F27" s="173" t="str">
        <f>IF('NEO PLYWOOD'!O34=0,"",'NEO PLYWOOD'!O34)</f>
        <v/>
      </c>
      <c r="G27" s="173" t="str">
        <f>IF('NEO PLYWOOD'!P34=0,"",'NEO PLYWOOD'!P34)</f>
        <v/>
      </c>
      <c r="H27" s="173" t="str">
        <f>IF('NEO PLYWOOD'!Q34=0,"",'NEO PLYWOOD'!Q34)</f>
        <v/>
      </c>
      <c r="I27" s="173" t="str">
        <f>IF('NEO PLYWOOD'!R34=0,"",'NEO PLYWOOD'!R34)</f>
        <v/>
      </c>
      <c r="J27" s="173" t="str">
        <f>IF('NEO PLYWOOD'!S34=0,"",'NEO PLYWOOD'!S34)</f>
        <v/>
      </c>
      <c r="K27" s="173" t="str">
        <f>IF('NEO PLYWOOD'!T34=0,"",'NEO PLYWOOD'!T34)</f>
        <v/>
      </c>
      <c r="L27" s="173" t="str">
        <f>IF('NEO PLYWOOD'!U34=0,"",'NEO PLYWOOD'!U34)</f>
        <v/>
      </c>
      <c r="M27" s="173" t="str">
        <f>IF('NEO PLYWOOD'!V34=0,"",'NEO PLYWOOD'!V34)</f>
        <v/>
      </c>
      <c r="N27" s="173" t="str">
        <f>IF('NEO PLYWOOD'!W34=0,"",'NEO PLYWOOD'!W34)</f>
        <v/>
      </c>
      <c r="O27" s="173" t="str">
        <f>IF('NEO PLYWOOD'!X34=0,"",'NEO PLYWOOD'!X34)</f>
        <v/>
      </c>
      <c r="P27" s="173" t="str">
        <f>IF('NEO PLYWOOD'!Y34=0,"",'NEO PLYWOOD'!Y34)</f>
        <v/>
      </c>
      <c r="Q27" s="172" t="str">
        <f>IF('NEO PLYWOOD'!Z34=0,"",'NEO PLYWOOD'!Z34)</f>
        <v/>
      </c>
      <c r="R27" s="894" t="str">
        <f>IF('NEO PLYWOOD'!AA34=0,"",'NEO PLYWOOD'!AA34)</f>
        <v/>
      </c>
      <c r="S27" s="893" t="str">
        <f>IF('NEO PLYWOOD'!AB34=0,"",'NEO PLYWOOD'!AB34)</f>
        <v/>
      </c>
      <c r="T27" s="58">
        <f t="shared" ref="T27:T35" si="1">SUM(D27:S27)</f>
        <v>0</v>
      </c>
      <c r="U27" s="59">
        <f>T27*'NEO PLYWOOD'!I34</f>
        <v>0</v>
      </c>
      <c r="V27" s="60">
        <f>T27*'NEO PLYWOOD'!BB34</f>
        <v>0</v>
      </c>
      <c r="W27" s="44"/>
      <c r="X27" s="44"/>
    </row>
    <row r="28" spans="1:24" ht="23.25" customHeight="1">
      <c r="A28" s="546" t="str">
        <f>'NEO PLYWOOD'!C35</f>
        <v>NEO-F-WI-XS-tn</v>
      </c>
      <c r="B28" s="549">
        <f>'NEO PLYWOOD'!J35</f>
        <v>1</v>
      </c>
      <c r="C28" s="550"/>
      <c r="D28" s="544" t="str">
        <f>IF('NEO PLYWOOD'!M35=0,"",'NEO PLYWOOD'!M35)</f>
        <v/>
      </c>
      <c r="E28" s="173" t="str">
        <f>IF('NEO PLYWOOD'!N35=0,"",'NEO PLYWOOD'!N35)</f>
        <v/>
      </c>
      <c r="F28" s="173" t="str">
        <f>IF('NEO PLYWOOD'!O35=0,"",'NEO PLYWOOD'!O35)</f>
        <v/>
      </c>
      <c r="G28" s="173" t="str">
        <f>IF('NEO PLYWOOD'!P35=0,"",'NEO PLYWOOD'!P35)</f>
        <v/>
      </c>
      <c r="H28" s="173" t="str">
        <f>IF('NEO PLYWOOD'!Q35=0,"",'NEO PLYWOOD'!Q35)</f>
        <v/>
      </c>
      <c r="I28" s="173" t="str">
        <f>IF('NEO PLYWOOD'!R35=0,"",'NEO PLYWOOD'!R35)</f>
        <v/>
      </c>
      <c r="J28" s="173" t="str">
        <f>IF('NEO PLYWOOD'!S35=0,"",'NEO PLYWOOD'!S35)</f>
        <v/>
      </c>
      <c r="K28" s="173" t="str">
        <f>IF('NEO PLYWOOD'!T35=0,"",'NEO PLYWOOD'!T35)</f>
        <v/>
      </c>
      <c r="L28" s="173" t="str">
        <f>IF('NEO PLYWOOD'!U35=0,"",'NEO PLYWOOD'!U35)</f>
        <v/>
      </c>
      <c r="M28" s="173" t="str">
        <f>IF('NEO PLYWOOD'!V35=0,"",'NEO PLYWOOD'!V35)</f>
        <v/>
      </c>
      <c r="N28" s="173" t="str">
        <f>IF('NEO PLYWOOD'!W35=0,"",'NEO PLYWOOD'!W35)</f>
        <v/>
      </c>
      <c r="O28" s="173" t="str">
        <f>IF('NEO PLYWOOD'!X35=0,"",'NEO PLYWOOD'!X35)</f>
        <v/>
      </c>
      <c r="P28" s="173" t="str">
        <f>IF('NEO PLYWOOD'!Y35=0,"",'NEO PLYWOOD'!Y35)</f>
        <v/>
      </c>
      <c r="Q28" s="172" t="str">
        <f>IF('NEO PLYWOOD'!Z35=0,"",'NEO PLYWOOD'!Z35)</f>
        <v/>
      </c>
      <c r="R28" s="894" t="str">
        <f>IF('NEO PLYWOOD'!AA35=0,"",'NEO PLYWOOD'!AA35)</f>
        <v/>
      </c>
      <c r="S28" s="893" t="str">
        <f>IF('NEO PLYWOOD'!AB35=0,"",'NEO PLYWOOD'!AB35)</f>
        <v/>
      </c>
      <c r="T28" s="58">
        <f t="shared" si="1"/>
        <v>0</v>
      </c>
      <c r="U28" s="59">
        <f>T28*'NEO PLYWOOD'!I35</f>
        <v>0</v>
      </c>
      <c r="V28" s="60">
        <f>T28*'NEO PLYWOOD'!BB35</f>
        <v>0</v>
      </c>
      <c r="W28" s="44"/>
      <c r="X28" s="44"/>
    </row>
    <row r="29" spans="1:24" ht="23.25" customHeight="1">
      <c r="A29" s="546" t="str">
        <f>'NEO PLYWOOD'!C36</f>
        <v>NEO-F-WI-S</v>
      </c>
      <c r="B29" s="549">
        <f>'NEO PLYWOOD'!J36</f>
        <v>0</v>
      </c>
      <c r="C29" s="550"/>
      <c r="D29" s="544" t="str">
        <f>IF('NEO PLYWOOD'!M36=0,"",'NEO PLYWOOD'!M36)</f>
        <v/>
      </c>
      <c r="E29" s="173" t="str">
        <f>IF('NEO PLYWOOD'!N36=0,"",'NEO PLYWOOD'!N36)</f>
        <v/>
      </c>
      <c r="F29" s="173" t="str">
        <f>IF('NEO PLYWOOD'!O36=0,"",'NEO PLYWOOD'!O36)</f>
        <v/>
      </c>
      <c r="G29" s="173" t="str">
        <f>IF('NEO PLYWOOD'!P36=0,"",'NEO PLYWOOD'!P36)</f>
        <v/>
      </c>
      <c r="H29" s="173" t="str">
        <f>IF('NEO PLYWOOD'!Q36=0,"",'NEO PLYWOOD'!Q36)</f>
        <v/>
      </c>
      <c r="I29" s="173" t="str">
        <f>IF('NEO PLYWOOD'!R36=0,"",'NEO PLYWOOD'!R36)</f>
        <v/>
      </c>
      <c r="J29" s="173" t="str">
        <f>IF('NEO PLYWOOD'!S36=0,"",'NEO PLYWOOD'!S36)</f>
        <v/>
      </c>
      <c r="K29" s="173" t="str">
        <f>IF('NEO PLYWOOD'!T36=0,"",'NEO PLYWOOD'!T36)</f>
        <v/>
      </c>
      <c r="L29" s="173" t="str">
        <f>IF('NEO PLYWOOD'!U36=0,"",'NEO PLYWOOD'!U36)</f>
        <v/>
      </c>
      <c r="M29" s="173" t="str">
        <f>IF('NEO PLYWOOD'!V36=0,"",'NEO PLYWOOD'!V36)</f>
        <v/>
      </c>
      <c r="N29" s="173" t="str">
        <f>IF('NEO PLYWOOD'!W36=0,"",'NEO PLYWOOD'!W36)</f>
        <v/>
      </c>
      <c r="O29" s="173" t="str">
        <f>IF('NEO PLYWOOD'!X36=0,"",'NEO PLYWOOD'!X36)</f>
        <v/>
      </c>
      <c r="P29" s="173" t="str">
        <f>IF('NEO PLYWOOD'!Y36=0,"",'NEO PLYWOOD'!Y36)</f>
        <v/>
      </c>
      <c r="Q29" s="172" t="str">
        <f>IF('NEO PLYWOOD'!Z36=0,"",'NEO PLYWOOD'!Z36)</f>
        <v/>
      </c>
      <c r="R29" s="894" t="str">
        <f>IF('NEO PLYWOOD'!AA36=0,"",'NEO PLYWOOD'!AA36)</f>
        <v/>
      </c>
      <c r="S29" s="893" t="str">
        <f>IF('NEO PLYWOOD'!AB36=0,"",'NEO PLYWOOD'!AB36)</f>
        <v/>
      </c>
      <c r="T29" s="58">
        <f t="shared" si="1"/>
        <v>0</v>
      </c>
      <c r="U29" s="59">
        <f>T29*'NEO PLYWOOD'!I36</f>
        <v>0</v>
      </c>
      <c r="V29" s="60">
        <f>T29*'NEO PLYWOOD'!BB36</f>
        <v>0</v>
      </c>
      <c r="W29" s="44"/>
      <c r="X29" s="44"/>
    </row>
    <row r="30" spans="1:24" ht="23.25" customHeight="1">
      <c r="A30" s="546" t="str">
        <f>'NEO PLYWOOD'!C37</f>
        <v>NEO-F-WI-S-tn</v>
      </c>
      <c r="B30" s="549">
        <f>'NEO PLYWOOD'!J37</f>
        <v>3</v>
      </c>
      <c r="C30" s="550"/>
      <c r="D30" s="544" t="str">
        <f>IF('NEO PLYWOOD'!M37=0,"",'NEO PLYWOOD'!M37)</f>
        <v/>
      </c>
      <c r="E30" s="173" t="str">
        <f>IF('NEO PLYWOOD'!N37=0,"",'NEO PLYWOOD'!N37)</f>
        <v/>
      </c>
      <c r="F30" s="173" t="str">
        <f>IF('NEO PLYWOOD'!O37=0,"",'NEO PLYWOOD'!O37)</f>
        <v/>
      </c>
      <c r="G30" s="173" t="str">
        <f>IF('NEO PLYWOOD'!P37=0,"",'NEO PLYWOOD'!P37)</f>
        <v/>
      </c>
      <c r="H30" s="173" t="str">
        <f>IF('NEO PLYWOOD'!Q37=0,"",'NEO PLYWOOD'!Q37)</f>
        <v/>
      </c>
      <c r="I30" s="173" t="str">
        <f>IF('NEO PLYWOOD'!R37=0,"",'NEO PLYWOOD'!R37)</f>
        <v/>
      </c>
      <c r="J30" s="173" t="str">
        <f>IF('NEO PLYWOOD'!S37=0,"",'NEO PLYWOOD'!S37)</f>
        <v/>
      </c>
      <c r="K30" s="173" t="str">
        <f>IF('NEO PLYWOOD'!T37=0,"",'NEO PLYWOOD'!T37)</f>
        <v/>
      </c>
      <c r="L30" s="173" t="str">
        <f>IF('NEO PLYWOOD'!U37=0,"",'NEO PLYWOOD'!U37)</f>
        <v/>
      </c>
      <c r="M30" s="173" t="str">
        <f>IF('NEO PLYWOOD'!V37=0,"",'NEO PLYWOOD'!V37)</f>
        <v/>
      </c>
      <c r="N30" s="173" t="str">
        <f>IF('NEO PLYWOOD'!W37=0,"",'NEO PLYWOOD'!W37)</f>
        <v/>
      </c>
      <c r="O30" s="173" t="str">
        <f>IF('NEO PLYWOOD'!X37=0,"",'NEO PLYWOOD'!X37)</f>
        <v/>
      </c>
      <c r="P30" s="173" t="str">
        <f>IF('NEO PLYWOOD'!Y37=0,"",'NEO PLYWOOD'!Y37)</f>
        <v/>
      </c>
      <c r="Q30" s="172" t="str">
        <f>IF('NEO PLYWOOD'!Z37=0,"",'NEO PLYWOOD'!Z37)</f>
        <v/>
      </c>
      <c r="R30" s="894" t="str">
        <f>IF('NEO PLYWOOD'!AA37=0,"",'NEO PLYWOOD'!AA37)</f>
        <v/>
      </c>
      <c r="S30" s="893" t="str">
        <f>IF('NEO PLYWOOD'!AB37=0,"",'NEO PLYWOOD'!AB37)</f>
        <v/>
      </c>
      <c r="T30" s="58">
        <f t="shared" si="1"/>
        <v>0</v>
      </c>
      <c r="U30" s="59">
        <f>T30*'NEO PLYWOOD'!I37</f>
        <v>0</v>
      </c>
      <c r="V30" s="60">
        <f>T30*'NEO PLYWOOD'!BB37</f>
        <v>0</v>
      </c>
      <c r="W30" s="44"/>
      <c r="X30" s="44"/>
    </row>
    <row r="31" spans="1:24" ht="23.25" customHeight="1">
      <c r="A31" s="546" t="str">
        <f>'NEO PLYWOOD'!C38</f>
        <v>NEO-F-WI-M</v>
      </c>
      <c r="B31" s="549">
        <f>'NEO PLYWOOD'!J38</f>
        <v>0</v>
      </c>
      <c r="C31" s="550"/>
      <c r="D31" s="544" t="str">
        <f>IF('NEO PLYWOOD'!M38=0,"",'NEO PLYWOOD'!M38)</f>
        <v/>
      </c>
      <c r="E31" s="173" t="str">
        <f>IF('NEO PLYWOOD'!N38=0,"",'NEO PLYWOOD'!N38)</f>
        <v/>
      </c>
      <c r="F31" s="173" t="str">
        <f>IF('NEO PLYWOOD'!O38=0,"",'NEO PLYWOOD'!O38)</f>
        <v/>
      </c>
      <c r="G31" s="173" t="str">
        <f>IF('NEO PLYWOOD'!P38=0,"",'NEO PLYWOOD'!P38)</f>
        <v/>
      </c>
      <c r="H31" s="173" t="str">
        <f>IF('NEO PLYWOOD'!Q38=0,"",'NEO PLYWOOD'!Q38)</f>
        <v/>
      </c>
      <c r="I31" s="173" t="str">
        <f>IF('NEO PLYWOOD'!R38=0,"",'NEO PLYWOOD'!R38)</f>
        <v/>
      </c>
      <c r="J31" s="173" t="str">
        <f>IF('NEO PLYWOOD'!S38=0,"",'NEO PLYWOOD'!S38)</f>
        <v/>
      </c>
      <c r="K31" s="173" t="str">
        <f>IF('NEO PLYWOOD'!T38=0,"",'NEO PLYWOOD'!T38)</f>
        <v/>
      </c>
      <c r="L31" s="173" t="str">
        <f>IF('NEO PLYWOOD'!U38=0,"",'NEO PLYWOOD'!U38)</f>
        <v/>
      </c>
      <c r="M31" s="173" t="str">
        <f>IF('NEO PLYWOOD'!V38=0,"",'NEO PLYWOOD'!V38)</f>
        <v/>
      </c>
      <c r="N31" s="173" t="str">
        <f>IF('NEO PLYWOOD'!W38=0,"",'NEO PLYWOOD'!W38)</f>
        <v/>
      </c>
      <c r="O31" s="173" t="str">
        <f>IF('NEO PLYWOOD'!X38=0,"",'NEO PLYWOOD'!X38)</f>
        <v/>
      </c>
      <c r="P31" s="173" t="str">
        <f>IF('NEO PLYWOOD'!Y38=0,"",'NEO PLYWOOD'!Y38)</f>
        <v/>
      </c>
      <c r="Q31" s="172" t="str">
        <f>IF('NEO PLYWOOD'!Z38=0,"",'NEO PLYWOOD'!Z38)</f>
        <v/>
      </c>
      <c r="R31" s="894" t="str">
        <f>IF('NEO PLYWOOD'!AA38=0,"",'NEO PLYWOOD'!AA38)</f>
        <v/>
      </c>
      <c r="S31" s="893" t="str">
        <f>IF('NEO PLYWOOD'!AB38=0,"",'NEO PLYWOOD'!AB38)</f>
        <v/>
      </c>
      <c r="T31" s="58">
        <f t="shared" si="1"/>
        <v>0</v>
      </c>
      <c r="U31" s="59">
        <f>T31*'NEO PLYWOOD'!I38</f>
        <v>0</v>
      </c>
      <c r="V31" s="60">
        <f>T31*'NEO PLYWOOD'!BB38</f>
        <v>0</v>
      </c>
      <c r="W31" s="44"/>
      <c r="X31" s="44"/>
    </row>
    <row r="32" spans="1:24" ht="23.25" customHeight="1">
      <c r="A32" s="546" t="str">
        <f>'NEO PLYWOOD'!C39</f>
        <v>NEO-F-WI-M-tn</v>
      </c>
      <c r="B32" s="549">
        <f>'NEO PLYWOOD'!J39</f>
        <v>3</v>
      </c>
      <c r="C32" s="550"/>
      <c r="D32" s="544" t="str">
        <f>IF('NEO PLYWOOD'!M39=0,"",'NEO PLYWOOD'!M39)</f>
        <v/>
      </c>
      <c r="E32" s="173" t="str">
        <f>IF('NEO PLYWOOD'!N39=0,"",'NEO PLYWOOD'!N39)</f>
        <v/>
      </c>
      <c r="F32" s="173" t="str">
        <f>IF('NEO PLYWOOD'!O39=0,"",'NEO PLYWOOD'!O39)</f>
        <v/>
      </c>
      <c r="G32" s="173" t="str">
        <f>IF('NEO PLYWOOD'!P39=0,"",'NEO PLYWOOD'!P39)</f>
        <v/>
      </c>
      <c r="H32" s="173" t="str">
        <f>IF('NEO PLYWOOD'!Q39=0,"",'NEO PLYWOOD'!Q39)</f>
        <v/>
      </c>
      <c r="I32" s="173" t="str">
        <f>IF('NEO PLYWOOD'!R39=0,"",'NEO PLYWOOD'!R39)</f>
        <v/>
      </c>
      <c r="J32" s="173" t="str">
        <f>IF('NEO PLYWOOD'!S39=0,"",'NEO PLYWOOD'!S39)</f>
        <v/>
      </c>
      <c r="K32" s="173" t="str">
        <f>IF('NEO PLYWOOD'!T39=0,"",'NEO PLYWOOD'!T39)</f>
        <v/>
      </c>
      <c r="L32" s="173" t="str">
        <f>IF('NEO PLYWOOD'!U39=0,"",'NEO PLYWOOD'!U39)</f>
        <v/>
      </c>
      <c r="M32" s="173" t="str">
        <f>IF('NEO PLYWOOD'!V39=0,"",'NEO PLYWOOD'!V39)</f>
        <v/>
      </c>
      <c r="N32" s="173" t="str">
        <f>IF('NEO PLYWOOD'!W39=0,"",'NEO PLYWOOD'!W39)</f>
        <v/>
      </c>
      <c r="O32" s="173" t="str">
        <f>IF('NEO PLYWOOD'!X39=0,"",'NEO PLYWOOD'!X39)</f>
        <v/>
      </c>
      <c r="P32" s="173" t="str">
        <f>IF('NEO PLYWOOD'!Y39=0,"",'NEO PLYWOOD'!Y39)</f>
        <v/>
      </c>
      <c r="Q32" s="172" t="str">
        <f>IF('NEO PLYWOOD'!Z39=0,"",'NEO PLYWOOD'!Z39)</f>
        <v/>
      </c>
      <c r="R32" s="894" t="str">
        <f>IF('NEO PLYWOOD'!AA39=0,"",'NEO PLYWOOD'!AA39)</f>
        <v/>
      </c>
      <c r="S32" s="893" t="str">
        <f>IF('NEO PLYWOOD'!AB39=0,"",'NEO PLYWOOD'!AB39)</f>
        <v/>
      </c>
      <c r="T32" s="58">
        <f t="shared" si="1"/>
        <v>0</v>
      </c>
      <c r="U32" s="59">
        <f>T32*'NEO PLYWOOD'!I39</f>
        <v>0</v>
      </c>
      <c r="V32" s="60">
        <f>T32*'NEO PLYWOOD'!BB39</f>
        <v>0</v>
      </c>
      <c r="W32" s="44"/>
      <c r="X32" s="44"/>
    </row>
    <row r="33" spans="1:24" ht="23.25" customHeight="1">
      <c r="A33" s="546" t="str">
        <f>'NEO PLYWOOD'!C40</f>
        <v>NEO-F-WI-L</v>
      </c>
      <c r="B33" s="549">
        <f>'NEO PLYWOOD'!J40</f>
        <v>0</v>
      </c>
      <c r="C33" s="550"/>
      <c r="D33" s="544" t="str">
        <f>IF('NEO PLYWOOD'!M40=0,"",'NEO PLYWOOD'!M40)</f>
        <v/>
      </c>
      <c r="E33" s="173" t="str">
        <f>IF('NEO PLYWOOD'!N40=0,"",'NEO PLYWOOD'!N40)</f>
        <v/>
      </c>
      <c r="F33" s="173" t="str">
        <f>IF('NEO PLYWOOD'!O40=0,"",'NEO PLYWOOD'!O40)</f>
        <v/>
      </c>
      <c r="G33" s="173" t="str">
        <f>IF('NEO PLYWOOD'!P40=0,"",'NEO PLYWOOD'!P40)</f>
        <v/>
      </c>
      <c r="H33" s="173" t="str">
        <f>IF('NEO PLYWOOD'!Q40=0,"",'NEO PLYWOOD'!Q40)</f>
        <v/>
      </c>
      <c r="I33" s="173" t="str">
        <f>IF('NEO PLYWOOD'!R40=0,"",'NEO PLYWOOD'!R40)</f>
        <v/>
      </c>
      <c r="J33" s="173" t="str">
        <f>IF('NEO PLYWOOD'!S40=0,"",'NEO PLYWOOD'!S40)</f>
        <v/>
      </c>
      <c r="K33" s="173" t="str">
        <f>IF('NEO PLYWOOD'!T40=0,"",'NEO PLYWOOD'!T40)</f>
        <v/>
      </c>
      <c r="L33" s="173" t="str">
        <f>IF('NEO PLYWOOD'!U40=0,"",'NEO PLYWOOD'!U40)</f>
        <v/>
      </c>
      <c r="M33" s="173" t="str">
        <f>IF('NEO PLYWOOD'!V40=0,"",'NEO PLYWOOD'!V40)</f>
        <v/>
      </c>
      <c r="N33" s="173" t="str">
        <f>IF('NEO PLYWOOD'!W40=0,"",'NEO PLYWOOD'!W40)</f>
        <v/>
      </c>
      <c r="O33" s="173" t="str">
        <f>IF('NEO PLYWOOD'!X40=0,"",'NEO PLYWOOD'!X40)</f>
        <v/>
      </c>
      <c r="P33" s="173" t="str">
        <f>IF('NEO PLYWOOD'!Y40=0,"",'NEO PLYWOOD'!Y40)</f>
        <v/>
      </c>
      <c r="Q33" s="172" t="str">
        <f>IF('NEO PLYWOOD'!Z40=0,"",'NEO PLYWOOD'!Z40)</f>
        <v/>
      </c>
      <c r="R33" s="894" t="str">
        <f>IF('NEO PLYWOOD'!AA40=0,"",'NEO PLYWOOD'!AA40)</f>
        <v/>
      </c>
      <c r="S33" s="893" t="str">
        <f>IF('NEO PLYWOOD'!AB40=0,"",'NEO PLYWOOD'!AB40)</f>
        <v/>
      </c>
      <c r="T33" s="58">
        <f t="shared" si="1"/>
        <v>0</v>
      </c>
      <c r="U33" s="59">
        <f>T33*'NEO PLYWOOD'!I40</f>
        <v>0</v>
      </c>
      <c r="V33" s="60">
        <f>T33*'NEO PLYWOOD'!BB40</f>
        <v>0</v>
      </c>
      <c r="W33" s="44"/>
      <c r="X33" s="44"/>
    </row>
    <row r="34" spans="1:24" ht="23.25" customHeight="1">
      <c r="A34" s="546" t="str">
        <f>'NEO PLYWOOD'!C41</f>
        <v>NEO-F-WI-L-tn</v>
      </c>
      <c r="B34" s="549">
        <f>'NEO PLYWOOD'!J41</f>
        <v>3</v>
      </c>
      <c r="C34" s="550"/>
      <c r="D34" s="544" t="str">
        <f>IF('NEO PLYWOOD'!M41=0,"",'NEO PLYWOOD'!M41)</f>
        <v/>
      </c>
      <c r="E34" s="173" t="str">
        <f>IF('NEO PLYWOOD'!N41=0,"",'NEO PLYWOOD'!N41)</f>
        <v/>
      </c>
      <c r="F34" s="173" t="str">
        <f>IF('NEO PLYWOOD'!O41=0,"",'NEO PLYWOOD'!O41)</f>
        <v/>
      </c>
      <c r="G34" s="173" t="str">
        <f>IF('NEO PLYWOOD'!P41=0,"",'NEO PLYWOOD'!P41)</f>
        <v/>
      </c>
      <c r="H34" s="173" t="str">
        <f>IF('NEO PLYWOOD'!Q41=0,"",'NEO PLYWOOD'!Q41)</f>
        <v/>
      </c>
      <c r="I34" s="173" t="str">
        <f>IF('NEO PLYWOOD'!R41=0,"",'NEO PLYWOOD'!R41)</f>
        <v/>
      </c>
      <c r="J34" s="173" t="str">
        <f>IF('NEO PLYWOOD'!S41=0,"",'NEO PLYWOOD'!S41)</f>
        <v/>
      </c>
      <c r="K34" s="173" t="str">
        <f>IF('NEO PLYWOOD'!T41=0,"",'NEO PLYWOOD'!T41)</f>
        <v/>
      </c>
      <c r="L34" s="173" t="str">
        <f>IF('NEO PLYWOOD'!U41=0,"",'NEO PLYWOOD'!U41)</f>
        <v/>
      </c>
      <c r="M34" s="173" t="str">
        <f>IF('NEO PLYWOOD'!V41=0,"",'NEO PLYWOOD'!V41)</f>
        <v/>
      </c>
      <c r="N34" s="173" t="str">
        <f>IF('NEO PLYWOOD'!W41=0,"",'NEO PLYWOOD'!W41)</f>
        <v/>
      </c>
      <c r="O34" s="173" t="str">
        <f>IF('NEO PLYWOOD'!X41=0,"",'NEO PLYWOOD'!X41)</f>
        <v/>
      </c>
      <c r="P34" s="173" t="str">
        <f>IF('NEO PLYWOOD'!Y41=0,"",'NEO PLYWOOD'!Y41)</f>
        <v/>
      </c>
      <c r="Q34" s="172" t="str">
        <f>IF('NEO PLYWOOD'!Z41=0,"",'NEO PLYWOOD'!Z41)</f>
        <v/>
      </c>
      <c r="R34" s="894" t="str">
        <f>IF('NEO PLYWOOD'!AA41=0,"",'NEO PLYWOOD'!AA41)</f>
        <v/>
      </c>
      <c r="S34" s="893" t="str">
        <f>IF('NEO PLYWOOD'!AB41=0,"",'NEO PLYWOOD'!AB41)</f>
        <v/>
      </c>
      <c r="T34" s="58">
        <f t="shared" si="1"/>
        <v>0</v>
      </c>
      <c r="U34" s="59">
        <f>T34*'NEO PLYWOOD'!I41</f>
        <v>0</v>
      </c>
      <c r="V34" s="60">
        <f>T34*'NEO PLYWOOD'!BB41</f>
        <v>0</v>
      </c>
      <c r="W34" s="44"/>
      <c r="X34" s="44"/>
    </row>
    <row r="35" spans="1:24" ht="23.25" customHeight="1">
      <c r="A35" s="546" t="str">
        <f>'NEO PLYWOOD'!C42</f>
        <v>NEO-F-WI-XL</v>
      </c>
      <c r="B35" s="549">
        <f>'NEO PLYWOOD'!J42</f>
        <v>0</v>
      </c>
      <c r="C35" s="550"/>
      <c r="D35" s="544" t="str">
        <f>IF('NEO PLYWOOD'!M42=0,"",'NEO PLYWOOD'!M42)</f>
        <v/>
      </c>
      <c r="E35" s="173" t="str">
        <f>IF('NEO PLYWOOD'!N42=0,"",'NEO PLYWOOD'!N42)</f>
        <v/>
      </c>
      <c r="F35" s="173" t="str">
        <f>IF('NEO PLYWOOD'!O42=0,"",'NEO PLYWOOD'!O42)</f>
        <v/>
      </c>
      <c r="G35" s="173" t="str">
        <f>IF('NEO PLYWOOD'!P42=0,"",'NEO PLYWOOD'!P42)</f>
        <v/>
      </c>
      <c r="H35" s="173" t="str">
        <f>IF('NEO PLYWOOD'!Q42=0,"",'NEO PLYWOOD'!Q42)</f>
        <v/>
      </c>
      <c r="I35" s="173" t="str">
        <f>IF('NEO PLYWOOD'!R42=0,"",'NEO PLYWOOD'!R42)</f>
        <v/>
      </c>
      <c r="J35" s="173" t="str">
        <f>IF('NEO PLYWOOD'!S42=0,"",'NEO PLYWOOD'!S42)</f>
        <v/>
      </c>
      <c r="K35" s="173" t="str">
        <f>IF('NEO PLYWOOD'!T42=0,"",'NEO PLYWOOD'!T42)</f>
        <v/>
      </c>
      <c r="L35" s="173" t="str">
        <f>IF('NEO PLYWOOD'!U42=0,"",'NEO PLYWOOD'!U42)</f>
        <v/>
      </c>
      <c r="M35" s="173" t="str">
        <f>IF('NEO PLYWOOD'!V42=0,"",'NEO PLYWOOD'!V42)</f>
        <v/>
      </c>
      <c r="N35" s="173" t="str">
        <f>IF('NEO PLYWOOD'!W42=0,"",'NEO PLYWOOD'!W42)</f>
        <v/>
      </c>
      <c r="O35" s="173" t="str">
        <f>IF('NEO PLYWOOD'!X42=0,"",'NEO PLYWOOD'!X42)</f>
        <v/>
      </c>
      <c r="P35" s="173" t="str">
        <f>IF('NEO PLYWOOD'!Y42=0,"",'NEO PLYWOOD'!Y42)</f>
        <v/>
      </c>
      <c r="Q35" s="172" t="str">
        <f>IF('NEO PLYWOOD'!Z42=0,"",'NEO PLYWOOD'!Z42)</f>
        <v/>
      </c>
      <c r="R35" s="894" t="str">
        <f>IF('NEO PLYWOOD'!AA42=0,"",'NEO PLYWOOD'!AA42)</f>
        <v/>
      </c>
      <c r="S35" s="893" t="str">
        <f>IF('NEO PLYWOOD'!AB42=0,"",'NEO PLYWOOD'!AB42)</f>
        <v/>
      </c>
      <c r="T35" s="58">
        <f t="shared" si="1"/>
        <v>0</v>
      </c>
      <c r="U35" s="59">
        <f>T35*'NEO PLYWOOD'!I42</f>
        <v>0</v>
      </c>
      <c r="V35" s="60">
        <f>T35*'NEO PLYWOOD'!BB42</f>
        <v>0</v>
      </c>
      <c r="W35" s="44"/>
      <c r="X35" s="44"/>
    </row>
    <row r="36" spans="1:24" ht="23.25" customHeight="1">
      <c r="A36" s="546" t="str">
        <f>'NEO PLYWOOD'!C43</f>
        <v>NEO-F-WI-XL-tn</v>
      </c>
      <c r="B36" s="549">
        <f>'NEO PLYWOOD'!J43</f>
        <v>5</v>
      </c>
      <c r="C36" s="550"/>
      <c r="D36" s="544" t="str">
        <f>IF('NEO PLYWOOD'!M43=0,"",'NEO PLYWOOD'!M43)</f>
        <v/>
      </c>
      <c r="E36" s="173" t="str">
        <f>IF('NEO PLYWOOD'!N43=0,"",'NEO PLYWOOD'!N43)</f>
        <v/>
      </c>
      <c r="F36" s="173" t="str">
        <f>IF('NEO PLYWOOD'!O43=0,"",'NEO PLYWOOD'!O43)</f>
        <v/>
      </c>
      <c r="G36" s="173" t="str">
        <f>IF('NEO PLYWOOD'!P43=0,"",'NEO PLYWOOD'!P43)</f>
        <v/>
      </c>
      <c r="H36" s="173" t="str">
        <f>IF('NEO PLYWOOD'!Q43=0,"",'NEO PLYWOOD'!Q43)</f>
        <v/>
      </c>
      <c r="I36" s="173" t="str">
        <f>IF('NEO PLYWOOD'!R43=0,"",'NEO PLYWOOD'!R43)</f>
        <v/>
      </c>
      <c r="J36" s="173" t="str">
        <f>IF('NEO PLYWOOD'!S43=0,"",'NEO PLYWOOD'!S43)</f>
        <v/>
      </c>
      <c r="K36" s="173" t="str">
        <f>IF('NEO PLYWOOD'!T43=0,"",'NEO PLYWOOD'!T43)</f>
        <v/>
      </c>
      <c r="L36" s="173" t="str">
        <f>IF('NEO PLYWOOD'!U43=0,"",'NEO PLYWOOD'!U43)</f>
        <v/>
      </c>
      <c r="M36" s="173" t="str">
        <f>IF('NEO PLYWOOD'!V43=0,"",'NEO PLYWOOD'!V43)</f>
        <v/>
      </c>
      <c r="N36" s="173" t="str">
        <f>IF('NEO PLYWOOD'!W43=0,"",'NEO PLYWOOD'!W43)</f>
        <v/>
      </c>
      <c r="O36" s="173" t="str">
        <f>IF('NEO PLYWOOD'!X43=0,"",'NEO PLYWOOD'!X43)</f>
        <v/>
      </c>
      <c r="P36" s="173" t="str">
        <f>IF('NEO PLYWOOD'!Y43=0,"",'NEO PLYWOOD'!Y43)</f>
        <v/>
      </c>
      <c r="Q36" s="172" t="str">
        <f>IF('NEO PLYWOOD'!Z43=0,"",'NEO PLYWOOD'!Z43)</f>
        <v/>
      </c>
      <c r="R36" s="894" t="str">
        <f>IF('NEO PLYWOOD'!AA43=0,"",'NEO PLYWOOD'!AA43)</f>
        <v/>
      </c>
      <c r="S36" s="893" t="str">
        <f>IF('NEO PLYWOOD'!AB43=0,"",'NEO PLYWOOD'!AB43)</f>
        <v/>
      </c>
      <c r="T36" s="58">
        <f>SUM(D36:S36)</f>
        <v>0</v>
      </c>
      <c r="U36" s="59">
        <f>T36*'NEO PLYWOOD'!I43</f>
        <v>0</v>
      </c>
      <c r="V36" s="60">
        <f>T36*'NEO PLYWOOD'!BB43</f>
        <v>0</v>
      </c>
      <c r="W36" s="44"/>
      <c r="X36" s="44"/>
    </row>
    <row r="38" spans="1:24" ht="23.25" customHeight="1">
      <c r="A38" s="860" t="s">
        <v>517</v>
      </c>
      <c r="B38" s="50"/>
      <c r="C38" s="861"/>
      <c r="D38" s="862"/>
      <c r="E38" s="50"/>
      <c r="F38" s="50"/>
      <c r="G38" s="35" t="s">
        <v>32</v>
      </c>
      <c r="H38" s="35"/>
      <c r="I38" s="36"/>
      <c r="J38" s="36"/>
      <c r="K38" s="36"/>
      <c r="L38" s="51"/>
      <c r="M38" s="51"/>
      <c r="N38" s="51"/>
      <c r="O38" s="51"/>
      <c r="P38" s="51"/>
      <c r="Q38" s="174"/>
      <c r="R38" s="49"/>
    </row>
    <row r="39" spans="1:24" ht="23.25" customHeight="1">
      <c r="A39" s="910"/>
      <c r="B39" s="35"/>
      <c r="C39" s="909"/>
      <c r="D39" s="50"/>
      <c r="E39" s="50"/>
      <c r="F39" s="50"/>
      <c r="G39" s="35" t="s">
        <v>33</v>
      </c>
      <c r="H39" s="35"/>
      <c r="I39" s="37"/>
      <c r="J39" s="37"/>
      <c r="K39" s="37"/>
      <c r="L39" s="556"/>
      <c r="M39" s="556"/>
      <c r="N39" s="51"/>
      <c r="O39" s="51"/>
      <c r="P39" s="51"/>
      <c r="Q39" s="174"/>
      <c r="R39" s="49"/>
    </row>
    <row r="40" spans="1:24" ht="23.25" customHeight="1">
      <c r="A40" s="910"/>
      <c r="B40" s="35"/>
      <c r="C40" s="909"/>
      <c r="D40" s="50"/>
      <c r="E40" s="50"/>
      <c r="F40" s="50"/>
      <c r="G40" s="35" t="s">
        <v>34</v>
      </c>
      <c r="H40" s="35"/>
      <c r="I40" s="37"/>
      <c r="J40" s="37"/>
      <c r="K40" s="37"/>
      <c r="L40" s="556"/>
      <c r="M40" s="556"/>
      <c r="N40" s="51"/>
      <c r="O40" s="51"/>
      <c r="P40" s="51"/>
      <c r="Q40" s="174"/>
      <c r="R40" s="49"/>
    </row>
    <row r="41" spans="1:24" ht="23.25" customHeight="1">
      <c r="A41" s="910"/>
      <c r="B41" s="35"/>
      <c r="C41" s="909"/>
      <c r="D41" s="50"/>
      <c r="E41" s="50"/>
      <c r="F41" s="50"/>
      <c r="G41" s="35"/>
      <c r="H41" s="35"/>
      <c r="I41" s="34"/>
      <c r="J41" s="34"/>
      <c r="K41" s="34"/>
      <c r="L41" s="50"/>
      <c r="M41" s="50"/>
      <c r="N41" s="50"/>
      <c r="O41" s="50"/>
      <c r="P41" s="50"/>
      <c r="Q41" s="49"/>
      <c r="R41" s="49"/>
    </row>
  </sheetData>
  <sheetProtection selectLockedCells="1" selectUnlockedCells="1"/>
  <autoFilter ref="T6:T36" xr:uid="{DAC404C8-D9A5-B34E-94CB-7B5964E5076B}"/>
  <mergeCells count="10">
    <mergeCell ref="D25:S25"/>
    <mergeCell ref="A1:E2"/>
    <mergeCell ref="I1:K1"/>
    <mergeCell ref="M1:N1"/>
    <mergeCell ref="I2:K2"/>
    <mergeCell ref="M2:N2"/>
    <mergeCell ref="A3:B3"/>
    <mergeCell ref="N3:Q3"/>
    <mergeCell ref="N4:V4"/>
    <mergeCell ref="A4:M4"/>
  </mergeCells>
  <conditionalFormatting sqref="A6:S6">
    <cfRule type="dataBar" priority="3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{6F6AC7F4-5005-684F-8A97-40E584B64BE4}</x14:id>
        </ext>
      </extLst>
    </cfRule>
  </conditionalFormatting>
  <conditionalFormatting sqref="R26:R36">
    <cfRule type="notContainsBlanks" dxfId="65" priority="1">
      <formula>LEN(TRIM(R26))&gt;0</formula>
    </cfRule>
  </conditionalFormatting>
  <pageMargins left="0.25" right="0.25" top="0.75" bottom="0.75" header="0.3" footer="0.3"/>
  <pageSetup paperSize="9" scale="96" fitToHeight="0" orientation="landscape" horizontalDpi="4294967292" verticalDpi="4294967292" r:id="rId1"/>
  <headerFooter>
    <oddHeader>&amp;LPRODUCTION/PACKING LIST&amp;RNEO PLYWOOD</oddHead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F6AC7F4-5005-684F-8A97-40E584B64B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A6:S6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theme="0" tint="-4.9989318521683403E-2"/>
    <pageSetUpPr fitToPage="1"/>
  </sheetPr>
  <dimension ref="A1:CO65"/>
  <sheetViews>
    <sheetView showGridLines="0" showRowColHeaders="0" zoomScale="80" zoomScaleNormal="80" zoomScalePageLayoutView="75" workbookViewId="0">
      <pane ySplit="8" topLeftCell="A17" activePane="bottomLeft" state="frozen"/>
      <selection activeCell="K11" sqref="K11"/>
      <selection pane="bottomLeft" activeCell="K18" sqref="K18"/>
    </sheetView>
  </sheetViews>
  <sheetFormatPr baseColWidth="10" defaultColWidth="11" defaultRowHeight="21"/>
  <cols>
    <col min="1" max="1" width="5.5" style="1" customWidth="1"/>
    <col min="2" max="2" width="3.5" style="3" customWidth="1"/>
    <col min="3" max="3" width="14.83203125" style="1" customWidth="1"/>
    <col min="4" max="4" width="15.83203125" style="110" customWidth="1"/>
    <col min="5" max="5" width="3.5" style="3" customWidth="1"/>
    <col min="6" max="6" width="11.6640625" style="2" customWidth="1"/>
    <col min="7" max="7" width="10" style="2" customWidth="1"/>
    <col min="8" max="8" width="7.6640625" style="2" customWidth="1"/>
    <col min="9" max="9" width="11.6640625" style="1" bestFit="1" customWidth="1"/>
    <col min="10" max="10" width="14.6640625" style="6" customWidth="1"/>
    <col min="11" max="20" width="11.6640625" style="5" customWidth="1"/>
    <col min="21" max="21" width="18.1640625" style="6" customWidth="1"/>
    <col min="22" max="22" width="10.6640625" style="6" customWidth="1"/>
    <col min="23" max="23" width="11.1640625" style="1" customWidth="1"/>
    <col min="24" max="25" width="11" style="1" customWidth="1"/>
    <col min="26" max="26" width="11" style="5" customWidth="1"/>
    <col min="27" max="27" width="11" style="1" hidden="1" customWidth="1"/>
    <col min="28" max="28" width="6.5" style="338" hidden="1" customWidth="1"/>
    <col min="29" max="29" width="6.5" style="85" hidden="1" customWidth="1"/>
    <col min="30" max="30" width="5" style="13" hidden="1" customWidth="1"/>
    <col min="31" max="31" width="4.5" style="14" hidden="1" customWidth="1"/>
    <col min="32" max="32" width="4.6640625" style="15" hidden="1" customWidth="1"/>
    <col min="33" max="33" width="5" style="16" hidden="1" customWidth="1"/>
    <col min="34" max="34" width="5" style="17" hidden="1" customWidth="1"/>
    <col min="35" max="35" width="5" style="18" hidden="1" customWidth="1"/>
    <col min="36" max="36" width="5" style="19" hidden="1" customWidth="1"/>
    <col min="37" max="37" width="5.6640625" style="21" hidden="1" customWidth="1"/>
    <col min="38" max="38" width="5.33203125" style="163" hidden="1" customWidth="1"/>
    <col min="39" max="39" width="4.1640625" style="167" hidden="1" customWidth="1"/>
    <col min="40" max="40" width="6.5" style="338" hidden="1" customWidth="1"/>
    <col min="41" max="41" width="7.83203125" style="557" hidden="1" customWidth="1"/>
    <col min="42" max="42" width="7.83203125" style="1" hidden="1" customWidth="1"/>
    <col min="43" max="43" width="7.83203125" style="566" hidden="1" customWidth="1"/>
    <col min="44" max="44" width="7.83203125" style="1" hidden="1" customWidth="1"/>
    <col min="45" max="45" width="7.83203125" style="566" hidden="1" customWidth="1"/>
    <col min="46" max="46" width="7.83203125" style="1" hidden="1" customWidth="1"/>
    <col min="47" max="47" width="7.83203125" style="570" hidden="1" customWidth="1"/>
    <col min="48" max="48" width="7.83203125" style="1" hidden="1" customWidth="1"/>
    <col min="49" max="49" width="7.83203125" style="570" hidden="1" customWidth="1"/>
    <col min="50" max="50" width="7.83203125" style="1" hidden="1" customWidth="1"/>
    <col min="51" max="51" width="7.83203125" style="570" hidden="1" customWidth="1"/>
    <col min="52" max="52" width="7.83203125" style="1" hidden="1" customWidth="1"/>
    <col min="53" max="53" width="7.83203125" style="570" hidden="1" customWidth="1"/>
    <col min="54" max="54" width="7.83203125" style="1" hidden="1" customWidth="1"/>
    <col min="55" max="55" width="7.83203125" style="570" hidden="1" customWidth="1"/>
    <col min="56" max="56" width="7.83203125" style="1" hidden="1" customWidth="1"/>
    <col min="57" max="57" width="7.83203125" style="570" hidden="1" customWidth="1"/>
    <col min="58" max="58" width="7.83203125" style="1" hidden="1" customWidth="1"/>
    <col min="59" max="59" width="7.83203125" style="570" hidden="1" customWidth="1"/>
    <col min="60" max="60" width="7.83203125" style="1" hidden="1" customWidth="1"/>
    <col min="61" max="61" width="7.83203125" style="570" hidden="1" customWidth="1"/>
    <col min="62" max="62" width="7.83203125" style="1" hidden="1" customWidth="1"/>
    <col min="63" max="63" width="2.83203125" style="583" hidden="1" customWidth="1"/>
    <col min="64" max="71" width="11" hidden="1" customWidth="1"/>
    <col min="72" max="72" width="2.83203125" style="588" hidden="1" customWidth="1"/>
    <col min="73" max="74" width="11" hidden="1" customWidth="1"/>
    <col min="75" max="75" width="2.83203125" style="588" hidden="1" customWidth="1"/>
    <col min="76" max="92" width="11" hidden="1" customWidth="1"/>
    <col min="93" max="93" width="11" style="1" customWidth="1"/>
    <col min="94" max="16384" width="11" style="1"/>
  </cols>
  <sheetData>
    <row r="1" spans="1:93" ht="32.5" customHeight="1">
      <c r="C1"/>
      <c r="E1" s="104"/>
      <c r="I1" s="4"/>
      <c r="J1" s="266"/>
      <c r="K1" s="267" t="s">
        <v>7</v>
      </c>
      <c r="L1" s="1001">
        <f>SUM(U18:U64)</f>
        <v>0</v>
      </c>
      <c r="M1" s="1001"/>
      <c r="N1" s="268" t="s">
        <v>8</v>
      </c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337"/>
      <c r="AC1" s="105"/>
      <c r="AN1" s="337" t="s">
        <v>183</v>
      </c>
      <c r="AP1"/>
      <c r="AQ1" s="557"/>
      <c r="AR1"/>
      <c r="AS1" s="557"/>
      <c r="AT1"/>
      <c r="AU1" s="569"/>
      <c r="AV1"/>
      <c r="AW1" s="569"/>
      <c r="AX1"/>
      <c r="AY1" s="569"/>
      <c r="AZ1"/>
      <c r="BA1" s="569"/>
      <c r="BB1"/>
      <c r="BC1" s="569"/>
      <c r="BD1"/>
      <c r="BE1" s="569"/>
      <c r="BF1"/>
      <c r="BG1" s="569"/>
      <c r="BH1"/>
      <c r="BI1" s="569"/>
      <c r="BJ1"/>
    </row>
    <row r="2" spans="1:93" ht="25.25" customHeight="1">
      <c r="B2" s="26"/>
      <c r="C2" s="1000" t="s">
        <v>109</v>
      </c>
      <c r="D2" s="111"/>
      <c r="E2" s="26"/>
      <c r="I2" s="4"/>
      <c r="J2" s="269"/>
      <c r="K2" s="125" t="s">
        <v>57</v>
      </c>
      <c r="L2" s="965">
        <f>SUM(K18:T64)</f>
        <v>0</v>
      </c>
      <c r="M2" s="965"/>
      <c r="N2" s="133"/>
      <c r="O2" s="135"/>
      <c r="P2" s="171"/>
      <c r="Q2" s="171"/>
      <c r="R2" s="171"/>
      <c r="S2" s="171"/>
      <c r="T2" s="171"/>
      <c r="U2" s="171"/>
      <c r="V2" s="171"/>
      <c r="W2" s="357">
        <f>VALUE(Z7)</f>
        <v>0</v>
      </c>
      <c r="X2" s="351"/>
      <c r="Y2" s="171"/>
      <c r="Z2" s="171"/>
      <c r="AA2" s="171"/>
      <c r="AB2" s="337"/>
      <c r="AC2" s="105"/>
      <c r="AD2"/>
      <c r="AE2"/>
      <c r="AF2"/>
      <c r="AG2"/>
      <c r="AH2"/>
      <c r="AI2"/>
      <c r="AJ2"/>
      <c r="AK2"/>
      <c r="AL2" s="164"/>
      <c r="AM2" s="168"/>
      <c r="AN2" s="337"/>
      <c r="AP2"/>
      <c r="AQ2" s="557"/>
      <c r="AR2"/>
      <c r="AS2" s="557"/>
      <c r="AT2"/>
      <c r="AU2" s="569"/>
      <c r="AV2"/>
      <c r="AW2" s="569"/>
      <c r="AX2"/>
      <c r="AY2" s="569"/>
      <c r="AZ2"/>
      <c r="BA2" s="569"/>
      <c r="BB2"/>
      <c r="BC2" s="569"/>
      <c r="BD2"/>
      <c r="BE2" s="569"/>
      <c r="BF2"/>
      <c r="BG2" s="569"/>
      <c r="BH2"/>
      <c r="BI2" s="569"/>
      <c r="BJ2"/>
      <c r="CN2" s="464"/>
    </row>
    <row r="3" spans="1:93" ht="25.25" customHeight="1">
      <c r="B3" s="26"/>
      <c r="C3" s="1000"/>
      <c r="D3" s="111"/>
      <c r="E3" s="26"/>
      <c r="I3" s="4"/>
      <c r="J3" s="159"/>
      <c r="K3" s="125" t="s">
        <v>11</v>
      </c>
      <c r="L3" s="947">
        <f>SUM(AC17:AC64)</f>
        <v>0</v>
      </c>
      <c r="M3" s="947"/>
      <c r="N3" s="133" t="s">
        <v>5</v>
      </c>
      <c r="O3" s="134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337"/>
      <c r="AC3" s="105"/>
      <c r="AD3"/>
      <c r="AE3"/>
      <c r="AF3"/>
      <c r="AG3"/>
      <c r="AH3"/>
      <c r="AI3"/>
      <c r="AJ3"/>
      <c r="AK3"/>
      <c r="AL3" s="164"/>
      <c r="AM3" s="168"/>
      <c r="AN3" s="337"/>
      <c r="AP3"/>
      <c r="AQ3" s="557"/>
      <c r="AR3"/>
      <c r="AS3" s="557"/>
      <c r="AT3"/>
      <c r="AU3" s="569"/>
      <c r="AV3"/>
      <c r="AW3" s="569"/>
      <c r="AX3"/>
      <c r="AY3" s="569"/>
      <c r="AZ3"/>
      <c r="BA3" s="569"/>
      <c r="BB3"/>
      <c r="BC3" s="569"/>
      <c r="BD3"/>
      <c r="BE3" s="569"/>
      <c r="BF3"/>
      <c r="BG3" s="569"/>
      <c r="BH3"/>
      <c r="BI3" s="569"/>
      <c r="BJ3"/>
      <c r="CN3" s="1002" t="s">
        <v>52</v>
      </c>
    </row>
    <row r="4" spans="1:93" ht="17" customHeight="1">
      <c r="B4" s="26"/>
      <c r="C4" s="1000"/>
      <c r="D4" s="111"/>
      <c r="E4" s="26"/>
      <c r="I4" s="4"/>
      <c r="J4" s="159"/>
      <c r="K4" s="125"/>
      <c r="L4" s="70"/>
      <c r="M4" s="70"/>
      <c r="N4" s="133"/>
      <c r="O4" s="131"/>
      <c r="P4" s="136"/>
      <c r="Q4" s="136"/>
      <c r="R4" s="136"/>
      <c r="S4" s="136"/>
      <c r="T4" s="136"/>
      <c r="U4" s="137"/>
      <c r="V4" s="137"/>
      <c r="W4" s="137"/>
      <c r="X4" s="137"/>
      <c r="Y4" s="137"/>
      <c r="Z4" s="138"/>
      <c r="AA4" s="138"/>
      <c r="AB4" s="337"/>
      <c r="AC4" s="105"/>
      <c r="AD4"/>
      <c r="AE4"/>
      <c r="AF4"/>
      <c r="AG4"/>
      <c r="AH4"/>
      <c r="AI4"/>
      <c r="AJ4"/>
      <c r="AK4"/>
      <c r="AL4" s="164"/>
      <c r="AM4" s="168"/>
      <c r="AN4" s="337"/>
      <c r="AP4"/>
      <c r="AQ4" s="557"/>
      <c r="AR4"/>
      <c r="AS4" s="557"/>
      <c r="AT4"/>
      <c r="AU4" s="569"/>
      <c r="AV4"/>
      <c r="AW4" s="569"/>
      <c r="AX4"/>
      <c r="AY4" s="569"/>
      <c r="AZ4"/>
      <c r="BA4" s="569"/>
      <c r="BB4"/>
      <c r="BC4" s="569"/>
      <c r="BD4"/>
      <c r="BE4" s="569"/>
      <c r="BF4"/>
      <c r="BG4" s="569"/>
      <c r="BH4"/>
      <c r="BI4" s="569"/>
      <c r="BJ4"/>
      <c r="CN4" s="948"/>
    </row>
    <row r="5" spans="1:93" ht="20.5" customHeight="1">
      <c r="B5" s="26"/>
      <c r="C5" s="1000"/>
      <c r="D5" s="111"/>
      <c r="E5" s="26"/>
      <c r="I5"/>
      <c r="J5" s="132"/>
      <c r="K5" s="69"/>
      <c r="L5" s="69"/>
      <c r="M5" s="69"/>
      <c r="N5" s="4"/>
      <c r="O5" s="4"/>
      <c r="P5" s="4"/>
      <c r="Q5" s="69"/>
      <c r="R5" s="69"/>
      <c r="S5" s="69"/>
      <c r="T5" s="69"/>
      <c r="U5" s="108" t="s">
        <v>120</v>
      </c>
      <c r="V5" s="22"/>
      <c r="W5" s="22"/>
      <c r="X5" s="22"/>
      <c r="Y5" s="22"/>
      <c r="Z5" s="22"/>
      <c r="AB5" s="337"/>
      <c r="AC5" s="105"/>
      <c r="AD5"/>
      <c r="AE5"/>
      <c r="AF5"/>
      <c r="AG5"/>
      <c r="AH5"/>
      <c r="AI5"/>
      <c r="AJ5"/>
      <c r="AK5"/>
      <c r="AL5" s="164"/>
      <c r="AM5" s="168"/>
      <c r="AN5" s="337"/>
      <c r="AP5"/>
      <c r="AQ5" s="557"/>
      <c r="AR5"/>
      <c r="AS5" s="557"/>
      <c r="AT5"/>
      <c r="AU5" s="569"/>
      <c r="AV5"/>
      <c r="AW5" s="569"/>
      <c r="AX5"/>
      <c r="AY5" s="569"/>
      <c r="AZ5"/>
      <c r="BA5" s="569"/>
      <c r="BB5"/>
      <c r="BC5" s="569"/>
      <c r="BD5"/>
      <c r="BE5" s="569"/>
      <c r="BF5"/>
      <c r="BG5" s="569"/>
      <c r="BH5"/>
      <c r="BI5" s="569"/>
      <c r="BJ5"/>
      <c r="CN5" s="948"/>
    </row>
    <row r="6" spans="1:93" ht="22.25" hidden="1" customHeight="1" thickBot="1">
      <c r="J6" s="160"/>
      <c r="K6" s="69"/>
      <c r="L6" s="69"/>
      <c r="M6" s="69"/>
      <c r="N6" s="69"/>
      <c r="O6" s="69"/>
      <c r="P6" s="69"/>
      <c r="Q6" s="69"/>
      <c r="R6" s="69"/>
      <c r="S6" s="69"/>
      <c r="T6" s="69"/>
      <c r="U6" s="109"/>
    </row>
    <row r="7" spans="1:93" ht="23.75" customHeight="1">
      <c r="A7"/>
      <c r="B7" s="88"/>
      <c r="C7"/>
      <c r="D7" s="89"/>
      <c r="E7" s="88"/>
      <c r="I7"/>
      <c r="J7" s="161" t="s">
        <v>58</v>
      </c>
      <c r="K7" s="225">
        <f>SUM(AD17:AD64)</f>
        <v>0</v>
      </c>
      <c r="L7" s="225">
        <f t="shared" ref="L7:T7" si="0">SUM(AE17:AE64)</f>
        <v>0</v>
      </c>
      <c r="M7" s="225">
        <f t="shared" si="0"/>
        <v>0</v>
      </c>
      <c r="N7" s="225">
        <f t="shared" si="0"/>
        <v>0</v>
      </c>
      <c r="O7" s="225">
        <f t="shared" si="0"/>
        <v>0</v>
      </c>
      <c r="P7" s="225">
        <f t="shared" si="0"/>
        <v>0</v>
      </c>
      <c r="Q7" s="225">
        <f t="shared" si="0"/>
        <v>0</v>
      </c>
      <c r="R7" s="225">
        <f t="shared" si="0"/>
        <v>0</v>
      </c>
      <c r="S7" s="225">
        <f t="shared" si="0"/>
        <v>0</v>
      </c>
      <c r="T7" s="225">
        <f t="shared" si="0"/>
        <v>0</v>
      </c>
      <c r="U7" s="226">
        <f>SUM(K7:T7)</f>
        <v>0</v>
      </c>
      <c r="V7" s="206"/>
      <c r="W7" s="129"/>
      <c r="Y7" s="259" t="s">
        <v>50</v>
      </c>
      <c r="Z7" s="260">
        <f>SUM(Z18:Z64)</f>
        <v>0</v>
      </c>
      <c r="AB7" s="339"/>
      <c r="AC7" s="90"/>
      <c r="AD7" s="91"/>
      <c r="AE7" s="92"/>
      <c r="AF7" s="93"/>
      <c r="AG7" s="94"/>
      <c r="AH7" s="95"/>
      <c r="AI7" s="96"/>
      <c r="AJ7" s="97"/>
      <c r="AK7" s="98"/>
      <c r="AL7" s="165"/>
      <c r="AM7" s="169"/>
      <c r="AN7" s="339"/>
      <c r="AO7" s="558"/>
      <c r="AP7" s="129"/>
      <c r="AQ7" s="558"/>
      <c r="AR7" s="129"/>
      <c r="AS7" s="558"/>
      <c r="AT7" s="129"/>
      <c r="AU7" s="571"/>
      <c r="AV7" s="129"/>
      <c r="AW7" s="571"/>
      <c r="AX7" s="129"/>
      <c r="AY7" s="571"/>
      <c r="AZ7" s="129"/>
      <c r="BA7" s="571"/>
      <c r="BB7" s="129"/>
      <c r="BC7" s="571"/>
      <c r="BD7" s="129"/>
      <c r="BE7" s="571"/>
      <c r="BF7" s="129"/>
      <c r="BG7" s="571"/>
      <c r="BH7" s="129"/>
      <c r="BI7" s="571"/>
      <c r="BJ7" s="129"/>
      <c r="BL7" s="8">
        <f>SUM(BL17:BL64)</f>
        <v>0</v>
      </c>
      <c r="BM7" s="8">
        <f t="shared" ref="BM7:BS7" si="1">SUM(BM17:BM64)</f>
        <v>0</v>
      </c>
      <c r="BN7" s="8">
        <f t="shared" si="1"/>
        <v>0</v>
      </c>
      <c r="BO7" s="8">
        <f>SUM(BO17:BO64)</f>
        <v>0</v>
      </c>
      <c r="BP7" s="8">
        <f t="shared" si="1"/>
        <v>0</v>
      </c>
      <c r="BQ7" s="8">
        <f t="shared" si="1"/>
        <v>0</v>
      </c>
      <c r="BR7" s="8">
        <f t="shared" si="1"/>
        <v>0</v>
      </c>
      <c r="BS7" s="8">
        <f t="shared" si="1"/>
        <v>0</v>
      </c>
      <c r="BT7" s="589"/>
      <c r="BU7" s="8">
        <f>SUM(BU17:BU64)</f>
        <v>0</v>
      </c>
      <c r="BV7" s="8">
        <f>SUM(BV17:BV64)</f>
        <v>0</v>
      </c>
      <c r="BW7" s="589"/>
      <c r="BX7" s="8">
        <f>SUM(BX17:BX64)</f>
        <v>0</v>
      </c>
      <c r="BY7" s="8">
        <f t="shared" ref="BY7:CM7" si="2">SUM(BY17:BY64)</f>
        <v>0</v>
      </c>
      <c r="BZ7" s="8">
        <f t="shared" si="2"/>
        <v>0</v>
      </c>
      <c r="CA7" s="8">
        <f t="shared" si="2"/>
        <v>0</v>
      </c>
      <c r="CB7" s="8">
        <f t="shared" si="2"/>
        <v>0</v>
      </c>
      <c r="CC7" s="8">
        <f t="shared" si="2"/>
        <v>0</v>
      </c>
      <c r="CD7" s="8">
        <f t="shared" si="2"/>
        <v>0</v>
      </c>
      <c r="CE7" s="8">
        <f t="shared" si="2"/>
        <v>0</v>
      </c>
      <c r="CF7" s="8">
        <f t="shared" si="2"/>
        <v>0</v>
      </c>
      <c r="CG7" s="8">
        <f t="shared" si="2"/>
        <v>0</v>
      </c>
      <c r="CH7" s="8">
        <f t="shared" si="2"/>
        <v>0</v>
      </c>
      <c r="CI7" s="8">
        <f t="shared" si="2"/>
        <v>0</v>
      </c>
      <c r="CJ7" s="8">
        <f t="shared" si="2"/>
        <v>0</v>
      </c>
      <c r="CK7" s="8">
        <f t="shared" si="2"/>
        <v>0</v>
      </c>
      <c r="CL7" s="8">
        <f t="shared" si="2"/>
        <v>0</v>
      </c>
      <c r="CM7" s="8">
        <f t="shared" si="2"/>
        <v>0</v>
      </c>
    </row>
    <row r="8" spans="1:93" s="5" customFormat="1" ht="60" customHeight="1">
      <c r="A8" s="8"/>
      <c r="B8" s="208"/>
      <c r="C8" s="209"/>
      <c r="D8" s="210" t="s">
        <v>113</v>
      </c>
      <c r="E8" s="211" t="s">
        <v>248</v>
      </c>
      <c r="F8" s="210" t="s">
        <v>114</v>
      </c>
      <c r="G8" s="210" t="s">
        <v>115</v>
      </c>
      <c r="H8" s="221" t="s">
        <v>116</v>
      </c>
      <c r="I8" s="210" t="s">
        <v>117</v>
      </c>
      <c r="J8" s="222" t="s">
        <v>118</v>
      </c>
      <c r="K8" s="244" t="s">
        <v>187</v>
      </c>
      <c r="L8" s="245" t="s">
        <v>30</v>
      </c>
      <c r="M8" s="246" t="s">
        <v>188</v>
      </c>
      <c r="N8" s="247" t="s">
        <v>189</v>
      </c>
      <c r="O8" s="248" t="s">
        <v>190</v>
      </c>
      <c r="P8" s="249" t="s">
        <v>266</v>
      </c>
      <c r="Q8" s="250" t="s">
        <v>191</v>
      </c>
      <c r="R8" s="251" t="s">
        <v>192</v>
      </c>
      <c r="S8" s="252" t="s">
        <v>193</v>
      </c>
      <c r="T8" s="253" t="s">
        <v>180</v>
      </c>
      <c r="U8" s="223" t="s">
        <v>11</v>
      </c>
      <c r="V8" s="223" t="s">
        <v>12</v>
      </c>
      <c r="W8" s="224" t="s">
        <v>9</v>
      </c>
      <c r="Y8" s="261" t="s">
        <v>51</v>
      </c>
      <c r="Z8" s="261" t="s">
        <v>52</v>
      </c>
      <c r="AB8" s="340" t="s">
        <v>5</v>
      </c>
      <c r="AC8" s="336" t="s">
        <v>6</v>
      </c>
      <c r="AD8" s="212" t="s">
        <v>1</v>
      </c>
      <c r="AE8" s="209" t="s">
        <v>2</v>
      </c>
      <c r="AF8" s="213" t="s">
        <v>10</v>
      </c>
      <c r="AG8" s="214" t="s">
        <v>28</v>
      </c>
      <c r="AH8" s="215" t="s">
        <v>3</v>
      </c>
      <c r="AI8" s="216" t="s">
        <v>15</v>
      </c>
      <c r="AJ8" s="217" t="s">
        <v>13</v>
      </c>
      <c r="AK8" s="218" t="s">
        <v>17</v>
      </c>
      <c r="AL8" s="219" t="s">
        <v>181</v>
      </c>
      <c r="AM8" s="220" t="s">
        <v>182</v>
      </c>
      <c r="AN8" s="340" t="s">
        <v>55</v>
      </c>
      <c r="AO8" s="567" t="s">
        <v>84</v>
      </c>
      <c r="AP8" s="565">
        <f>SUM(AP17:AP64)</f>
        <v>0</v>
      </c>
      <c r="AQ8" s="567" t="s">
        <v>85</v>
      </c>
      <c r="AR8" s="565">
        <f>SUM(AR17:AR64)</f>
        <v>0</v>
      </c>
      <c r="AS8" s="567" t="s">
        <v>86</v>
      </c>
      <c r="AT8" s="565">
        <f>SUM(AT17:AT64)</f>
        <v>0</v>
      </c>
      <c r="AU8" s="572" t="s">
        <v>127</v>
      </c>
      <c r="AV8" s="565">
        <f>SUM(AV18:AV64)</f>
        <v>0</v>
      </c>
      <c r="AW8" s="572" t="s">
        <v>128</v>
      </c>
      <c r="AX8" s="565">
        <f>SUM(AX17:AX64)</f>
        <v>0</v>
      </c>
      <c r="AY8" s="572" t="s">
        <v>129</v>
      </c>
      <c r="AZ8" s="565">
        <f>SUM(AZ17:AZ64)</f>
        <v>0</v>
      </c>
      <c r="BA8" s="572" t="s">
        <v>130</v>
      </c>
      <c r="BB8" s="565">
        <f>SUM(BB17:BB64)</f>
        <v>0</v>
      </c>
      <c r="BC8" s="572" t="s">
        <v>131</v>
      </c>
      <c r="BD8" s="565">
        <f>SUM(BD17:BD64)</f>
        <v>0</v>
      </c>
      <c r="BE8" s="582" t="s">
        <v>284</v>
      </c>
      <c r="BF8" s="565">
        <f>SUM(BF17:BF64)</f>
        <v>0</v>
      </c>
      <c r="BG8" s="582" t="s">
        <v>285</v>
      </c>
      <c r="BH8" s="565">
        <f>SUM(BH17:BH64)</f>
        <v>0</v>
      </c>
      <c r="BI8" s="582" t="s">
        <v>286</v>
      </c>
      <c r="BJ8" s="565">
        <f>SUM(BJ17:BJ64)</f>
        <v>0</v>
      </c>
      <c r="BK8" s="584"/>
      <c r="BL8" s="327" t="s">
        <v>212</v>
      </c>
      <c r="BM8" s="327" t="s">
        <v>104</v>
      </c>
      <c r="BN8" s="327" t="s">
        <v>103</v>
      </c>
      <c r="BO8" s="327" t="s">
        <v>29</v>
      </c>
      <c r="BP8" s="327" t="s">
        <v>69</v>
      </c>
      <c r="BQ8" s="327" t="s">
        <v>70</v>
      </c>
      <c r="BR8" s="327" t="s">
        <v>221</v>
      </c>
      <c r="BS8" s="327" t="s">
        <v>222</v>
      </c>
      <c r="BT8" s="327"/>
      <c r="BU8" s="327" t="s">
        <v>210</v>
      </c>
      <c r="BV8" s="327" t="s">
        <v>211</v>
      </c>
      <c r="BW8" s="327"/>
      <c r="BX8" s="327" t="s">
        <v>105</v>
      </c>
      <c r="BY8" s="327" t="s">
        <v>223</v>
      </c>
      <c r="BZ8" s="327" t="s">
        <v>224</v>
      </c>
      <c r="CA8" s="327" t="s">
        <v>106</v>
      </c>
      <c r="CB8" s="327" t="s">
        <v>225</v>
      </c>
      <c r="CC8" s="327" t="s">
        <v>107</v>
      </c>
      <c r="CD8" s="327" t="s">
        <v>226</v>
      </c>
      <c r="CE8" s="327" t="s">
        <v>108</v>
      </c>
      <c r="CF8" s="327" t="s">
        <v>227</v>
      </c>
      <c r="CG8" s="327" t="s">
        <v>228</v>
      </c>
      <c r="CH8" s="327" t="s">
        <v>229</v>
      </c>
      <c r="CI8" s="327" t="s">
        <v>230</v>
      </c>
      <c r="CJ8" s="328" t="s">
        <v>231</v>
      </c>
      <c r="CK8" s="328" t="s">
        <v>232</v>
      </c>
      <c r="CL8" s="328" t="s">
        <v>219</v>
      </c>
      <c r="CM8" s="327" t="s">
        <v>222</v>
      </c>
      <c r="CN8" s="8"/>
    </row>
    <row r="9" spans="1:93" s="7" customFormat="1" ht="30" hidden="1" customHeight="1">
      <c r="A9" s="65"/>
      <c r="B9" s="141"/>
      <c r="C9" s="65"/>
      <c r="D9" s="142"/>
      <c r="E9" s="157"/>
      <c r="F9" s="142"/>
      <c r="G9" s="142"/>
      <c r="H9" s="149"/>
      <c r="I9" s="142"/>
      <c r="J9" s="207"/>
      <c r="K9" s="179" t="s">
        <v>132</v>
      </c>
      <c r="L9" s="179" t="s">
        <v>133</v>
      </c>
      <c r="M9" s="179" t="s">
        <v>134</v>
      </c>
      <c r="N9" s="179" t="s">
        <v>135</v>
      </c>
      <c r="O9" s="179" t="s">
        <v>136</v>
      </c>
      <c r="P9" s="179" t="s">
        <v>137</v>
      </c>
      <c r="Q9" s="179" t="s">
        <v>140</v>
      </c>
      <c r="R9" s="179" t="s">
        <v>177</v>
      </c>
      <c r="S9" s="179" t="s">
        <v>178</v>
      </c>
      <c r="T9" s="179" t="s">
        <v>185</v>
      </c>
      <c r="U9" s="66"/>
      <c r="V9" s="66"/>
      <c r="W9" s="154"/>
      <c r="Y9" s="158"/>
      <c r="Z9" s="158"/>
      <c r="AB9" s="341"/>
      <c r="AC9" s="86"/>
      <c r="AD9" s="150"/>
      <c r="AE9" s="65"/>
      <c r="AF9" s="151"/>
      <c r="AG9" s="151"/>
      <c r="AH9" s="151"/>
      <c r="AI9" s="151"/>
      <c r="AJ9" s="153"/>
      <c r="AK9" s="152"/>
      <c r="AL9" s="166"/>
      <c r="AM9" s="170"/>
      <c r="AN9" s="341"/>
      <c r="AO9" s="568"/>
      <c r="AP9" s="10"/>
      <c r="AQ9" s="568"/>
      <c r="AR9" s="10"/>
      <c r="AS9" s="568"/>
      <c r="AT9" s="10"/>
      <c r="AU9" s="573"/>
      <c r="AV9" s="10"/>
      <c r="AW9" s="573"/>
      <c r="AX9" s="10"/>
      <c r="AY9" s="573"/>
      <c r="AZ9" s="10"/>
      <c r="BA9" s="573"/>
      <c r="BB9" s="10"/>
      <c r="BC9" s="573"/>
      <c r="BD9" s="10"/>
      <c r="BE9" s="573"/>
      <c r="BF9" s="10"/>
      <c r="BG9" s="573"/>
      <c r="BH9" s="10"/>
      <c r="BI9" s="573"/>
      <c r="BJ9" s="10"/>
      <c r="BK9" s="585"/>
      <c r="BL9" s="67"/>
      <c r="BM9" s="67"/>
      <c r="BN9" s="67"/>
      <c r="BO9" s="67"/>
      <c r="BP9" s="67"/>
      <c r="BQ9" s="67"/>
      <c r="BR9" s="67"/>
      <c r="BS9" s="67"/>
      <c r="BT9" s="327"/>
      <c r="BU9" s="67"/>
      <c r="BV9" s="67"/>
      <c r="BW9" s="32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5"/>
    </row>
    <row r="10" spans="1:93" s="7" customFormat="1" ht="35.75" hidden="1" customHeight="1">
      <c r="A10" s="65"/>
      <c r="B10" s="670"/>
      <c r="C10" s="67"/>
      <c r="D10" s="433" t="s">
        <v>454</v>
      </c>
      <c r="E10" s="64"/>
      <c r="F10" s="63"/>
      <c r="G10" s="63"/>
      <c r="H10" s="63"/>
      <c r="I10" s="67"/>
      <c r="J10" s="66"/>
      <c r="K10" s="178"/>
      <c r="L10" s="65"/>
      <c r="M10" s="41"/>
      <c r="N10" s="67"/>
      <c r="O10" s="67"/>
      <c r="P10" s="67"/>
      <c r="Q10" s="67"/>
      <c r="R10" s="140"/>
      <c r="S10" s="140"/>
      <c r="T10" s="140"/>
      <c r="U10" s="130"/>
      <c r="V10" s="130" t="s">
        <v>27</v>
      </c>
      <c r="W10" s="130" t="s">
        <v>27</v>
      </c>
      <c r="AB10" s="341"/>
      <c r="AC10" s="186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340"/>
      <c r="AO10" s="575"/>
      <c r="AP10" s="209">
        <f t="shared" ref="AP10" si="3">SUM($K10:$T10)*AO10</f>
        <v>0</v>
      </c>
      <c r="AQ10" s="575"/>
      <c r="AR10" s="209">
        <f t="shared" ref="AR10" si="4">SUM($K10:$T10)*AQ10</f>
        <v>0</v>
      </c>
      <c r="AS10" s="575"/>
      <c r="AT10" s="209">
        <f t="shared" ref="AT10" si="5">SUM($K10:$T10)*AS10</f>
        <v>0</v>
      </c>
      <c r="AU10" s="576"/>
      <c r="AV10" s="209">
        <f t="shared" ref="AV10" si="6">SUM($K10:$T10)*AU10</f>
        <v>0</v>
      </c>
      <c r="AW10" s="576"/>
      <c r="AX10" s="209">
        <f t="shared" ref="AX10" si="7">SUM($K10:$T10)*AW10</f>
        <v>0</v>
      </c>
      <c r="AY10" s="576"/>
      <c r="AZ10" s="209">
        <f t="shared" ref="AZ10" si="8">SUM($K10:$T10)*AY10</f>
        <v>0</v>
      </c>
      <c r="BA10" s="576"/>
      <c r="BB10" s="209">
        <f t="shared" ref="BB10" si="9">SUM($K10:$T10)*BA10</f>
        <v>0</v>
      </c>
      <c r="BC10" s="576"/>
      <c r="BD10" s="209">
        <f t="shared" ref="BD10" si="10">SUM($K10:$T10)*BC10</f>
        <v>0</v>
      </c>
      <c r="BE10" s="576"/>
      <c r="BF10" s="209">
        <f t="shared" ref="BF10" si="11">SUM($K10:$T10)*BE10</f>
        <v>0</v>
      </c>
      <c r="BG10" s="576"/>
      <c r="BH10" s="209">
        <f t="shared" ref="BH10" si="12">SUM($K10:$T10)*BG10</f>
        <v>0</v>
      </c>
      <c r="BI10" s="576"/>
      <c r="BJ10" s="209">
        <f t="shared" ref="BJ10" si="13">SUM($K10:$T10)*BI10</f>
        <v>0</v>
      </c>
      <c r="BK10" s="586"/>
      <c r="BL10" s="209">
        <f t="shared" ref="BL10" si="14">IF(G10="XS",IF(SUM(K10:T10)&gt;0,SUM(K10:T10),0),0)*H10</f>
        <v>0</v>
      </c>
      <c r="BM10" s="577"/>
      <c r="BN10" s="577"/>
      <c r="BO10" s="577"/>
      <c r="BP10" s="577"/>
      <c r="BQ10" s="577"/>
      <c r="BR10" s="577"/>
      <c r="BS10" s="577"/>
      <c r="BT10" s="591"/>
      <c r="BU10" s="177">
        <f t="shared" ref="BU10" si="15">IF(E10="",IF(SUM(K10:T10)&gt;0,SUM(K10:T10),0),0)*H10</f>
        <v>0</v>
      </c>
      <c r="BV10" s="177">
        <f t="shared" ref="BV10" si="16">IF(E10="Dual tex.",IF(SUM(K10:T10)&gt;0,SUM(K10:T10),0),0)*H10</f>
        <v>0</v>
      </c>
      <c r="BW10" s="591"/>
      <c r="BX10" s="209">
        <f t="shared" ref="BX10" si="17">IF(F10="sloper",IF(SUM(K10:T10)&gt;0,SUM(K10:T10),0),0)*H10</f>
        <v>0</v>
      </c>
      <c r="BY10" s="209">
        <f t="shared" ref="BY10" si="18">IF(F10="footholds",IF(SUM(K10:T10)&gt;0,SUM(K10:T10),0),0)*H10</f>
        <v>0</v>
      </c>
      <c r="BZ10" s="209">
        <f t="shared" ref="BZ10" si="19">IF(F10="micros",IF(SUM(K10:T10)&gt;0,SUM(K10:T10),0),0)*H10</f>
        <v>0</v>
      </c>
      <c r="CA10" s="209">
        <f t="shared" ref="CA10" si="20">IF(F10="jug",IF(SUM(K10:T10)&gt;0,SUM(K10:T10),0),0)*H10</f>
        <v>0</v>
      </c>
      <c r="CB10" s="209">
        <f t="shared" ref="CB10" si="21">IF(F10="ledge",IF(SUM(K10:T10)&gt;0,SUM(K10:T10),0),0)*H10</f>
        <v>0</v>
      </c>
      <c r="CC10" s="209">
        <f t="shared" ref="CC10" si="22">IF(F10="edge",IF(SUM(K10:T10)&gt;0,SUM(K10:T10),0),0)*H10</f>
        <v>0</v>
      </c>
      <c r="CD10" s="209">
        <f t="shared" ref="CD10" si="23">IF(F10="crimp",IF(SUM(K10:T10)&gt;0,SUM(K10:T10),0),0)*H10</f>
        <v>0</v>
      </c>
      <c r="CE10" s="209">
        <f t="shared" ref="CE10" si="24">IF(F10="incut",IF(SUM(K10:T10)&gt;0,SUM(K10:T10),0),0)*H10</f>
        <v>0</v>
      </c>
      <c r="CF10" s="209">
        <f t="shared" ref="CF10" si="25">IF(F10="dish",IF(SUM(K10:T10)&gt;0,SUM(K10:T10),0),0)*H10</f>
        <v>0</v>
      </c>
      <c r="CG10" s="209">
        <f t="shared" ref="CG10" si="26">IF(F10="pinch",IF(SUM(K10:T10)&gt;0,SUM(K10:T10),0),0)*H10</f>
        <v>0</v>
      </c>
      <c r="CH10" s="209">
        <f t="shared" ref="CH10" si="27">IF(F10="pocket",IF(SUM(K10:T10)&gt;0,SUM(K10:T10),0),0)*H10</f>
        <v>0</v>
      </c>
      <c r="CI10" s="209">
        <f t="shared" ref="CI10" si="28">IF(F10="insert",IF(SUM(K10:T10)&gt;0,SUM(K10:T10),0),0)*H10</f>
        <v>0</v>
      </c>
      <c r="CJ10" s="209">
        <f t="shared" ref="CJ10" si="29">IF(F10="feature",IF(SUM(K10:T10)&gt;0,SUM(K10:T10),0),0)*H10</f>
        <v>0</v>
      </c>
      <c r="CK10" s="209">
        <f t="shared" ref="CK10" si="30">IF(F10="scoop",IF(SUM(K10:T10)&gt;0,SUM(K10:T10),0),0)*H10</f>
        <v>0</v>
      </c>
      <c r="CL10" s="209">
        <f t="shared" ref="CL10" si="31">IF(F10="positive",IF(SUM(K10:T10)&gt;0,SUM(K10:T10),0),0)*H10</f>
        <v>0</v>
      </c>
      <c r="CM10" s="209">
        <f t="shared" ref="CM10" si="32">IF(F10="various",IF(SUM(K10:T10)&gt;0,SUM(K10:T10),0),0)*H10</f>
        <v>0</v>
      </c>
      <c r="CN10" s="65"/>
    </row>
    <row r="11" spans="1:93" s="5" customFormat="1" ht="57" hidden="1" customHeight="1">
      <c r="A11" s="8"/>
      <c r="B11" s="183"/>
      <c r="C11" s="156"/>
      <c r="D11" s="666" t="s">
        <v>446</v>
      </c>
      <c r="E11" s="665" t="s">
        <v>318</v>
      </c>
      <c r="F11" s="642" t="s">
        <v>105</v>
      </c>
      <c r="G11" s="185"/>
      <c r="H11" s="185">
        <v>3</v>
      </c>
      <c r="I11" s="642" t="s">
        <v>452</v>
      </c>
      <c r="J11" s="643">
        <v>108</v>
      </c>
      <c r="K11" s="644"/>
      <c r="L11" s="645"/>
      <c r="M11" s="646"/>
      <c r="N11" s="647"/>
      <c r="O11" s="648"/>
      <c r="P11" s="649"/>
      <c r="Q11" s="650"/>
      <c r="R11" s="651"/>
      <c r="S11" s="650"/>
      <c r="T11" s="650"/>
      <c r="U11" s="652">
        <f t="shared" ref="U11:U16" si="33">SUM(K11:T11)*J11</f>
        <v>0</v>
      </c>
      <c r="V11" s="653" t="str">
        <f>IF(SUM(K11:T11)&gt;0,"Yes","No")</f>
        <v>No</v>
      </c>
      <c r="W11" s="654" t="str">
        <f t="shared" ref="W11:W16" si="34">IF(B11="New","Yes","No")</f>
        <v>No</v>
      </c>
      <c r="Y11" s="114">
        <v>1</v>
      </c>
      <c r="Z11" s="115">
        <f t="shared" ref="Z11:Z16" si="35">Y11*SUM(K11:T11)</f>
        <v>0</v>
      </c>
      <c r="AB11" s="342">
        <v>1.1100000000000001</v>
      </c>
      <c r="AC11" s="186">
        <f>SUM(K11:T11)*AB11</f>
        <v>0</v>
      </c>
      <c r="AD11" s="185">
        <f>K11*$H$25</f>
        <v>0</v>
      </c>
      <c r="AE11" s="185">
        <f t="shared" ref="AE11:AE16" si="36">L11*H11</f>
        <v>0</v>
      </c>
      <c r="AF11" s="185">
        <f t="shared" ref="AF11:AF16" si="37">M11*H11</f>
        <v>0</v>
      </c>
      <c r="AG11" s="185">
        <f t="shared" ref="AG11:AG16" si="38">N11*H11</f>
        <v>0</v>
      </c>
      <c r="AH11" s="185">
        <f t="shared" ref="AH11:AH16" si="39">O11*H11</f>
        <v>0</v>
      </c>
      <c r="AI11" s="185">
        <f t="shared" ref="AI11:AI16" si="40">P11*H11</f>
        <v>0</v>
      </c>
      <c r="AJ11" s="185">
        <f t="shared" ref="AJ11:AJ16" si="41">Q11*H11</f>
        <v>0</v>
      </c>
      <c r="AK11" s="185">
        <f t="shared" ref="AK11:AK16" si="42">R11*H11</f>
        <v>0</v>
      </c>
      <c r="AL11" s="185">
        <f t="shared" ref="AL11:AL16" si="43">S11*H11</f>
        <v>0</v>
      </c>
      <c r="AM11" s="185">
        <f t="shared" ref="AM11:AM16" si="44">T11*H11</f>
        <v>0</v>
      </c>
      <c r="AN11" s="578">
        <v>1</v>
      </c>
      <c r="AO11" s="575">
        <v>4</v>
      </c>
      <c r="AP11" s="209">
        <f t="shared" ref="AP11:AP23" si="45">SUM($K11:$T11)*AO11</f>
        <v>0</v>
      </c>
      <c r="AQ11" s="562"/>
      <c r="AR11" s="209">
        <f t="shared" ref="AR11:AR23" si="46">SUM($K11:$T11)*AQ11</f>
        <v>0</v>
      </c>
      <c r="AS11" s="562"/>
      <c r="AT11" s="209">
        <f t="shared" ref="AT11:AT23" si="47">SUM($K11:$T11)*AS11</f>
        <v>0</v>
      </c>
      <c r="AU11" s="579"/>
      <c r="AV11" s="209">
        <f t="shared" ref="AV11:AV23" si="48">SUM($K11:$T11)*AU11</f>
        <v>0</v>
      </c>
      <c r="AW11" s="579"/>
      <c r="AX11" s="209">
        <f t="shared" ref="AX11:AX23" si="49">SUM($K11:$T11)*AW11</f>
        <v>0</v>
      </c>
      <c r="AY11" s="579"/>
      <c r="AZ11" s="209">
        <f t="shared" ref="AZ11:AZ23" si="50">SUM($K11:$T11)*AY11</f>
        <v>0</v>
      </c>
      <c r="BA11" s="579">
        <v>1</v>
      </c>
      <c r="BB11" s="209">
        <f t="shared" ref="BB11:BB23" si="51">SUM($K11:$T11)*BA11</f>
        <v>0</v>
      </c>
      <c r="BC11" s="579"/>
      <c r="BD11" s="209">
        <f t="shared" ref="BD11:BD23" si="52">SUM($K11:$T11)*BC11</f>
        <v>0</v>
      </c>
      <c r="BE11" s="579"/>
      <c r="BF11" s="209">
        <f t="shared" ref="BF11:BF23" si="53">SUM($K11:$T11)*BE11</f>
        <v>0</v>
      </c>
      <c r="BG11" s="579"/>
      <c r="BH11" s="209">
        <f t="shared" ref="BH11:BH23" si="54">SUM($K11:$T11)*BG11</f>
        <v>0</v>
      </c>
      <c r="BI11" s="579"/>
      <c r="BJ11" s="209">
        <f t="shared" ref="BJ11:BJ23" si="55">SUM($K11:$T11)*BI11</f>
        <v>0</v>
      </c>
      <c r="BK11" s="586"/>
      <c r="BL11" s="209">
        <f t="shared" ref="BL11:BL23" si="56">IF(G11="XS",IF(SUM(K11:T11)&gt;0,SUM(K11:T11),0),0)*H11</f>
        <v>0</v>
      </c>
      <c r="BM11" s="209">
        <f t="shared" ref="BM11:BM16" si="57">IF(G11="S",IF(SUM(K11:T11)&gt;0,SUM(K11:T11),0),0)*H11</f>
        <v>0</v>
      </c>
      <c r="BN11" s="209">
        <f t="shared" ref="BN11:BN16" si="58">IF(G11="M",IF(SUM(K11:T11)&gt;0,SUM(K11:T11),0),0)*H11</f>
        <v>0</v>
      </c>
      <c r="BO11" s="209">
        <f t="shared" ref="BO11:BO16" si="59">IF(G11="L",IF(SUM(K11:T11)&gt;0,SUM(K11:T11),0),0)*H11</f>
        <v>0</v>
      </c>
      <c r="BP11" s="209">
        <f t="shared" ref="BP11:BP16" si="60">IF(G11="XL",IF(SUM(K11:T11)&gt;0,SUM(K11:T11),0),0)*H11</f>
        <v>0</v>
      </c>
      <c r="BQ11" s="209">
        <f t="shared" ref="BQ11:BQ16" si="61">IF(G11="2XL",IF(SUM(K11:T11)&gt;0,SUM(K11:T11),0),0)*H11</f>
        <v>0</v>
      </c>
      <c r="BR11" s="209">
        <f t="shared" ref="BR11:BR16" si="62">IF(G11="3XL",IF(SUM(K11:T11)&gt;0,SUM(K11:T11),0),0)*H11</f>
        <v>0</v>
      </c>
      <c r="BS11" s="209">
        <f t="shared" ref="BS11:BS16" si="63">IF(G11="various",IF(SUM(K11:T11)&gt;0,SUM(K11:T11),0),0)*H11</f>
        <v>0</v>
      </c>
      <c r="BT11" s="592"/>
      <c r="BU11" s="177">
        <f t="shared" ref="BU11:BU23" si="64">IF(E11="",IF(SUM(K11:T11)&gt;0,SUM(K11:T11),0),0)*H11</f>
        <v>0</v>
      </c>
      <c r="BV11" s="177">
        <f t="shared" ref="BV11:BV23" si="65">IF(E11="Dual tex.",IF(SUM(K11:T11)&gt;0,SUM(K11:T11),0),0)*H11</f>
        <v>0</v>
      </c>
      <c r="BW11" s="592"/>
      <c r="BX11" s="209">
        <f t="shared" ref="BX11:BX23" si="66">IF(F11="sloper",IF(SUM(K11:T11)&gt;0,SUM(K11:T11),0),0)*H11</f>
        <v>0</v>
      </c>
      <c r="BY11" s="209">
        <f t="shared" ref="BY11:BY23" si="67">IF(F11="footholds",IF(SUM(K11:T11)&gt;0,SUM(K11:T11),0),0)*H11</f>
        <v>0</v>
      </c>
      <c r="BZ11" s="209">
        <f t="shared" ref="BZ11:BZ23" si="68">IF(F11="micros",IF(SUM(K11:T11)&gt;0,SUM(K11:T11),0),0)*H11</f>
        <v>0</v>
      </c>
      <c r="CA11" s="209">
        <f t="shared" ref="CA11:CA23" si="69">IF(F11="jug",IF(SUM(K11:T11)&gt;0,SUM(K11:T11),0),0)*H11</f>
        <v>0</v>
      </c>
      <c r="CB11" s="209">
        <f t="shared" ref="CB11:CB23" si="70">IF(F11="ledge",IF(SUM(K11:T11)&gt;0,SUM(K11:T11),0),0)*H11</f>
        <v>0</v>
      </c>
      <c r="CC11" s="209">
        <f t="shared" ref="CC11:CC23" si="71">IF(F11="edge",IF(SUM(K11:T11)&gt;0,SUM(K11:T11),0),0)*H11</f>
        <v>0</v>
      </c>
      <c r="CD11" s="209">
        <f t="shared" ref="CD11:CD23" si="72">IF(F11="crimp",IF(SUM(K11:T11)&gt;0,SUM(K11:T11),0),0)*H11</f>
        <v>0</v>
      </c>
      <c r="CE11" s="209">
        <f t="shared" ref="CE11:CE23" si="73">IF(F11="incut",IF(SUM(K11:T11)&gt;0,SUM(K11:T11),0),0)*H11</f>
        <v>0</v>
      </c>
      <c r="CF11" s="209">
        <f t="shared" ref="CF11:CF23" si="74">IF(F11="dish",IF(SUM(K11:T11)&gt;0,SUM(K11:T11),0),0)*H11</f>
        <v>0</v>
      </c>
      <c r="CG11" s="209">
        <f t="shared" ref="CG11:CG23" si="75">IF(F11="pinch",IF(SUM(K11:T11)&gt;0,SUM(K11:T11),0),0)*H11</f>
        <v>0</v>
      </c>
      <c r="CH11" s="209">
        <f t="shared" ref="CH11:CH23" si="76">IF(F11="pocket",IF(SUM(K11:T11)&gt;0,SUM(K11:T11),0),0)*H11</f>
        <v>0</v>
      </c>
      <c r="CI11" s="209">
        <f t="shared" ref="CI11:CI23" si="77">IF(F11="insert",IF(SUM(K11:T11)&gt;0,SUM(K11:T11),0),0)*H11</f>
        <v>0</v>
      </c>
      <c r="CJ11" s="209">
        <f t="shared" ref="CJ11:CJ23" si="78">IF(F11="feature",IF(SUM(K11:T11)&gt;0,SUM(K11:T11),0),0)*H11</f>
        <v>0</v>
      </c>
      <c r="CK11" s="209">
        <f t="shared" ref="CK11:CK23" si="79">IF(F11="scoop",IF(SUM(K11:T11)&gt;0,SUM(K11:T11),0),0)*H11</f>
        <v>0</v>
      </c>
      <c r="CL11" s="209">
        <f t="shared" ref="CL11:CL23" si="80">IF(F11="positive",IF(SUM(K11:T11)&gt;0,SUM(K11:T11),0),0)*H11</f>
        <v>0</v>
      </c>
      <c r="CM11" s="209">
        <f t="shared" ref="CM11:CM23" si="81">IF(F11="various",IF(SUM(K11:T11)&gt;0,SUM(K11:T11),0),0)*H11</f>
        <v>0</v>
      </c>
      <c r="CN11" s="8"/>
    </row>
    <row r="12" spans="1:93" s="384" customFormat="1" ht="57" hidden="1" customHeight="1">
      <c r="A12" s="8"/>
      <c r="B12" s="191"/>
      <c r="C12" s="8"/>
      <c r="D12" s="667" t="s">
        <v>447</v>
      </c>
      <c r="E12" s="192" t="s">
        <v>318</v>
      </c>
      <c r="F12" s="597" t="s">
        <v>226</v>
      </c>
      <c r="G12" s="136"/>
      <c r="H12" s="136">
        <v>3</v>
      </c>
      <c r="I12" s="597" t="s">
        <v>452</v>
      </c>
      <c r="J12" s="639">
        <v>109</v>
      </c>
      <c r="K12" s="72"/>
      <c r="L12" s="193"/>
      <c r="M12" s="73"/>
      <c r="N12" s="194"/>
      <c r="O12" s="74"/>
      <c r="P12" s="195"/>
      <c r="Q12" s="100"/>
      <c r="R12" s="101"/>
      <c r="S12" s="100"/>
      <c r="T12" s="120"/>
      <c r="U12" s="640">
        <f t="shared" si="33"/>
        <v>0</v>
      </c>
      <c r="V12" s="8" t="str">
        <f t="shared" ref="V12:V16" si="82">IF(SUM(K12:T12)&gt;0,"Yes","No")</f>
        <v>No</v>
      </c>
      <c r="W12" s="197" t="str">
        <f t="shared" si="34"/>
        <v>No</v>
      </c>
      <c r="Y12" s="118">
        <v>1</v>
      </c>
      <c r="Z12" s="119">
        <f t="shared" si="35"/>
        <v>0</v>
      </c>
      <c r="AB12" s="343">
        <v>1.17</v>
      </c>
      <c r="AC12" s="186">
        <f>SUM(K12:T12)*AB12</f>
        <v>0</v>
      </c>
      <c r="AD12" s="185">
        <f>K12*$H$25</f>
        <v>0</v>
      </c>
      <c r="AE12" s="185">
        <f t="shared" si="36"/>
        <v>0</v>
      </c>
      <c r="AF12" s="185">
        <f t="shared" si="37"/>
        <v>0</v>
      </c>
      <c r="AG12" s="185">
        <f t="shared" si="38"/>
        <v>0</v>
      </c>
      <c r="AH12" s="185">
        <f t="shared" si="39"/>
        <v>0</v>
      </c>
      <c r="AI12" s="185">
        <f t="shared" si="40"/>
        <v>0</v>
      </c>
      <c r="AJ12" s="185">
        <f t="shared" si="41"/>
        <v>0</v>
      </c>
      <c r="AK12" s="185">
        <f t="shared" si="42"/>
        <v>0</v>
      </c>
      <c r="AL12" s="185">
        <f t="shared" si="43"/>
        <v>0</v>
      </c>
      <c r="AM12" s="185">
        <f t="shared" si="44"/>
        <v>0</v>
      </c>
      <c r="AN12" s="578">
        <v>1</v>
      </c>
      <c r="AO12" s="575">
        <v>3</v>
      </c>
      <c r="AP12" s="209">
        <f t="shared" si="45"/>
        <v>0</v>
      </c>
      <c r="AQ12" s="562"/>
      <c r="AR12" s="209">
        <f t="shared" si="46"/>
        <v>0</v>
      </c>
      <c r="AS12" s="562"/>
      <c r="AT12" s="209">
        <f t="shared" si="47"/>
        <v>0</v>
      </c>
      <c r="AU12" s="579"/>
      <c r="AV12" s="209">
        <f t="shared" si="48"/>
        <v>0</v>
      </c>
      <c r="AW12" s="579"/>
      <c r="AX12" s="209">
        <f t="shared" si="49"/>
        <v>0</v>
      </c>
      <c r="AY12" s="579"/>
      <c r="AZ12" s="209">
        <f t="shared" si="50"/>
        <v>0</v>
      </c>
      <c r="BA12" s="579"/>
      <c r="BB12" s="209">
        <f t="shared" si="51"/>
        <v>0</v>
      </c>
      <c r="BC12" s="579"/>
      <c r="BD12" s="209">
        <f t="shared" si="52"/>
        <v>0</v>
      </c>
      <c r="BE12" s="579">
        <v>1</v>
      </c>
      <c r="BF12" s="209">
        <f t="shared" si="53"/>
        <v>0</v>
      </c>
      <c r="BG12" s="579"/>
      <c r="BH12" s="209">
        <f t="shared" si="54"/>
        <v>0</v>
      </c>
      <c r="BI12" s="579"/>
      <c r="BJ12" s="209">
        <f t="shared" si="55"/>
        <v>0</v>
      </c>
      <c r="BK12" s="587"/>
      <c r="BL12" s="209">
        <f t="shared" si="56"/>
        <v>0</v>
      </c>
      <c r="BM12" s="209">
        <f t="shared" si="57"/>
        <v>0</v>
      </c>
      <c r="BN12" s="209">
        <f t="shared" si="58"/>
        <v>0</v>
      </c>
      <c r="BO12" s="209">
        <f t="shared" si="59"/>
        <v>0</v>
      </c>
      <c r="BP12" s="209">
        <f t="shared" si="60"/>
        <v>0</v>
      </c>
      <c r="BQ12" s="209">
        <f t="shared" si="61"/>
        <v>0</v>
      </c>
      <c r="BR12" s="209">
        <f t="shared" si="62"/>
        <v>0</v>
      </c>
      <c r="BS12" s="209">
        <f t="shared" si="63"/>
        <v>0</v>
      </c>
      <c r="BT12" s="592"/>
      <c r="BU12" s="177">
        <f t="shared" si="64"/>
        <v>0</v>
      </c>
      <c r="BV12" s="177">
        <f t="shared" si="65"/>
        <v>0</v>
      </c>
      <c r="BW12" s="592"/>
      <c r="BX12" s="209">
        <f t="shared" si="66"/>
        <v>0</v>
      </c>
      <c r="BY12" s="209">
        <f t="shared" si="67"/>
        <v>0</v>
      </c>
      <c r="BZ12" s="209">
        <f t="shared" si="68"/>
        <v>0</v>
      </c>
      <c r="CA12" s="209">
        <f t="shared" si="69"/>
        <v>0</v>
      </c>
      <c r="CB12" s="209">
        <f t="shared" si="70"/>
        <v>0</v>
      </c>
      <c r="CC12" s="209">
        <f t="shared" si="71"/>
        <v>0</v>
      </c>
      <c r="CD12" s="209">
        <f t="shared" si="72"/>
        <v>0</v>
      </c>
      <c r="CE12" s="209">
        <f t="shared" si="73"/>
        <v>0</v>
      </c>
      <c r="CF12" s="209">
        <f t="shared" si="74"/>
        <v>0</v>
      </c>
      <c r="CG12" s="209">
        <f t="shared" si="75"/>
        <v>0</v>
      </c>
      <c r="CH12" s="209">
        <f t="shared" si="76"/>
        <v>0</v>
      </c>
      <c r="CI12" s="209">
        <f t="shared" si="77"/>
        <v>0</v>
      </c>
      <c r="CJ12" s="209">
        <f t="shared" si="78"/>
        <v>0</v>
      </c>
      <c r="CK12" s="209">
        <f t="shared" si="79"/>
        <v>0</v>
      </c>
      <c r="CL12" s="209">
        <f t="shared" si="80"/>
        <v>0</v>
      </c>
      <c r="CM12" s="209">
        <f t="shared" si="81"/>
        <v>0</v>
      </c>
      <c r="CN12" s="8"/>
    </row>
    <row r="13" spans="1:93" s="384" customFormat="1" ht="57" hidden="1" customHeight="1">
      <c r="A13" s="8"/>
      <c r="B13" s="191"/>
      <c r="C13" s="8"/>
      <c r="D13" s="668" t="s">
        <v>448</v>
      </c>
      <c r="E13" s="655" t="s">
        <v>318</v>
      </c>
      <c r="F13" s="656" t="s">
        <v>106</v>
      </c>
      <c r="G13" s="68"/>
      <c r="H13" s="68">
        <v>3</v>
      </c>
      <c r="I13" s="656" t="s">
        <v>453</v>
      </c>
      <c r="J13" s="657">
        <v>169</v>
      </c>
      <c r="K13" s="658"/>
      <c r="L13" s="659"/>
      <c r="M13" s="660"/>
      <c r="N13" s="661"/>
      <c r="O13" s="662"/>
      <c r="P13" s="634"/>
      <c r="Q13" s="633"/>
      <c r="R13" s="635"/>
      <c r="S13" s="633"/>
      <c r="T13" s="632"/>
      <c r="U13" s="663">
        <f t="shared" si="33"/>
        <v>0</v>
      </c>
      <c r="V13" s="561" t="str">
        <f t="shared" si="82"/>
        <v>No</v>
      </c>
      <c r="W13" s="636" t="str">
        <f t="shared" si="34"/>
        <v>No</v>
      </c>
      <c r="Y13" s="118">
        <v>1</v>
      </c>
      <c r="Z13" s="119">
        <f t="shared" si="35"/>
        <v>0</v>
      </c>
      <c r="AB13" s="343">
        <v>3.04</v>
      </c>
      <c r="AC13" s="186">
        <f t="shared" ref="AC13" si="83">SUM(K13:T13)*AB13</f>
        <v>0</v>
      </c>
      <c r="AD13" s="185">
        <f>K13*H13</f>
        <v>0</v>
      </c>
      <c r="AE13" s="185">
        <f t="shared" si="36"/>
        <v>0</v>
      </c>
      <c r="AF13" s="185">
        <f t="shared" si="37"/>
        <v>0</v>
      </c>
      <c r="AG13" s="185">
        <f t="shared" si="38"/>
        <v>0</v>
      </c>
      <c r="AH13" s="185">
        <f t="shared" si="39"/>
        <v>0</v>
      </c>
      <c r="AI13" s="185">
        <f t="shared" si="40"/>
        <v>0</v>
      </c>
      <c r="AJ13" s="185">
        <f t="shared" si="41"/>
        <v>0</v>
      </c>
      <c r="AK13" s="185">
        <f t="shared" si="42"/>
        <v>0</v>
      </c>
      <c r="AL13" s="185">
        <f t="shared" si="43"/>
        <v>0</v>
      </c>
      <c r="AM13" s="185">
        <f t="shared" si="44"/>
        <v>0</v>
      </c>
      <c r="AN13" s="578">
        <v>1</v>
      </c>
      <c r="AO13" s="575">
        <v>4</v>
      </c>
      <c r="AP13" s="209">
        <f t="shared" si="45"/>
        <v>0</v>
      </c>
      <c r="AQ13" s="562"/>
      <c r="AR13" s="209">
        <f t="shared" si="46"/>
        <v>0</v>
      </c>
      <c r="AS13" s="562"/>
      <c r="AT13" s="209">
        <f t="shared" si="47"/>
        <v>0</v>
      </c>
      <c r="AU13" s="579"/>
      <c r="AV13" s="209">
        <f t="shared" si="48"/>
        <v>0</v>
      </c>
      <c r="AW13" s="579"/>
      <c r="AX13" s="209">
        <f t="shared" si="49"/>
        <v>0</v>
      </c>
      <c r="AY13" s="579"/>
      <c r="AZ13" s="209">
        <f t="shared" si="50"/>
        <v>0</v>
      </c>
      <c r="BA13" s="579">
        <v>1</v>
      </c>
      <c r="BB13" s="209">
        <f t="shared" si="51"/>
        <v>0</v>
      </c>
      <c r="BC13" s="579"/>
      <c r="BD13" s="209">
        <f t="shared" si="52"/>
        <v>0</v>
      </c>
      <c r="BE13" s="579"/>
      <c r="BF13" s="209">
        <f t="shared" si="53"/>
        <v>0</v>
      </c>
      <c r="BG13" s="579"/>
      <c r="BH13" s="209">
        <f t="shared" si="54"/>
        <v>0</v>
      </c>
      <c r="BI13" s="579"/>
      <c r="BJ13" s="209">
        <f t="shared" si="55"/>
        <v>0</v>
      </c>
      <c r="BK13" s="587"/>
      <c r="BL13" s="209">
        <f t="shared" si="56"/>
        <v>0</v>
      </c>
      <c r="BM13" s="209">
        <f t="shared" si="57"/>
        <v>0</v>
      </c>
      <c r="BN13" s="209">
        <f t="shared" si="58"/>
        <v>0</v>
      </c>
      <c r="BO13" s="209">
        <f t="shared" si="59"/>
        <v>0</v>
      </c>
      <c r="BP13" s="209">
        <f t="shared" si="60"/>
        <v>0</v>
      </c>
      <c r="BQ13" s="209">
        <f t="shared" si="61"/>
        <v>0</v>
      </c>
      <c r="BR13" s="209">
        <f t="shared" si="62"/>
        <v>0</v>
      </c>
      <c r="BS13" s="209">
        <f t="shared" si="63"/>
        <v>0</v>
      </c>
      <c r="BT13" s="592"/>
      <c r="BU13" s="177">
        <f t="shared" si="64"/>
        <v>0</v>
      </c>
      <c r="BV13" s="177">
        <f t="shared" si="65"/>
        <v>0</v>
      </c>
      <c r="BW13" s="592"/>
      <c r="BX13" s="209">
        <f t="shared" si="66"/>
        <v>0</v>
      </c>
      <c r="BY13" s="209">
        <f t="shared" si="67"/>
        <v>0</v>
      </c>
      <c r="BZ13" s="209">
        <f t="shared" si="68"/>
        <v>0</v>
      </c>
      <c r="CA13" s="209">
        <f t="shared" si="69"/>
        <v>0</v>
      </c>
      <c r="CB13" s="209">
        <f t="shared" si="70"/>
        <v>0</v>
      </c>
      <c r="CC13" s="209">
        <f t="shared" si="71"/>
        <v>0</v>
      </c>
      <c r="CD13" s="209">
        <f t="shared" si="72"/>
        <v>0</v>
      </c>
      <c r="CE13" s="209">
        <f t="shared" si="73"/>
        <v>0</v>
      </c>
      <c r="CF13" s="209">
        <f t="shared" si="74"/>
        <v>0</v>
      </c>
      <c r="CG13" s="209">
        <f t="shared" si="75"/>
        <v>0</v>
      </c>
      <c r="CH13" s="209">
        <f t="shared" si="76"/>
        <v>0</v>
      </c>
      <c r="CI13" s="209">
        <f t="shared" si="77"/>
        <v>0</v>
      </c>
      <c r="CJ13" s="209">
        <f t="shared" si="78"/>
        <v>0</v>
      </c>
      <c r="CK13" s="209">
        <f t="shared" si="79"/>
        <v>0</v>
      </c>
      <c r="CL13" s="209">
        <f t="shared" si="80"/>
        <v>0</v>
      </c>
      <c r="CM13" s="209">
        <f t="shared" si="81"/>
        <v>0</v>
      </c>
      <c r="CN13" s="8"/>
      <c r="CO13" s="999"/>
    </row>
    <row r="14" spans="1:93" s="384" customFormat="1" ht="57" hidden="1" customHeight="1">
      <c r="A14" s="8"/>
      <c r="B14" s="191"/>
      <c r="C14" s="8"/>
      <c r="D14" s="667" t="s">
        <v>449</v>
      </c>
      <c r="E14" s="192" t="s">
        <v>318</v>
      </c>
      <c r="F14" s="597" t="s">
        <v>228</v>
      </c>
      <c r="G14" s="136"/>
      <c r="H14" s="136">
        <v>3</v>
      </c>
      <c r="I14" s="597" t="s">
        <v>453</v>
      </c>
      <c r="J14" s="639">
        <v>149</v>
      </c>
      <c r="K14" s="72"/>
      <c r="L14" s="193"/>
      <c r="M14" s="73"/>
      <c r="N14" s="194"/>
      <c r="O14" s="74"/>
      <c r="P14" s="195"/>
      <c r="Q14" s="100"/>
      <c r="R14" s="101"/>
      <c r="S14" s="100"/>
      <c r="T14" s="100"/>
      <c r="U14" s="641">
        <f t="shared" si="33"/>
        <v>0</v>
      </c>
      <c r="V14" s="8" t="str">
        <f t="shared" si="82"/>
        <v>No</v>
      </c>
      <c r="W14" s="197" t="str">
        <f t="shared" si="34"/>
        <v>No</v>
      </c>
      <c r="Y14" s="118">
        <v>1</v>
      </c>
      <c r="Z14" s="119">
        <f t="shared" si="35"/>
        <v>0</v>
      </c>
      <c r="AB14" s="343">
        <v>2.37</v>
      </c>
      <c r="AC14" s="186">
        <f t="shared" ref="AC14" si="84">SUM(K14:T14)*AB14</f>
        <v>0</v>
      </c>
      <c r="AD14" s="185">
        <f>K14*H14</f>
        <v>0</v>
      </c>
      <c r="AE14" s="185">
        <f t="shared" si="36"/>
        <v>0</v>
      </c>
      <c r="AF14" s="185">
        <f t="shared" si="37"/>
        <v>0</v>
      </c>
      <c r="AG14" s="185">
        <f t="shared" si="38"/>
        <v>0</v>
      </c>
      <c r="AH14" s="185">
        <f t="shared" si="39"/>
        <v>0</v>
      </c>
      <c r="AI14" s="185">
        <f t="shared" si="40"/>
        <v>0</v>
      </c>
      <c r="AJ14" s="185">
        <f t="shared" si="41"/>
        <v>0</v>
      </c>
      <c r="AK14" s="185">
        <f t="shared" si="42"/>
        <v>0</v>
      </c>
      <c r="AL14" s="185">
        <f t="shared" si="43"/>
        <v>0</v>
      </c>
      <c r="AM14" s="185">
        <f t="shared" si="44"/>
        <v>0</v>
      </c>
      <c r="AN14" s="578">
        <v>1</v>
      </c>
      <c r="AO14" s="575">
        <v>3</v>
      </c>
      <c r="AP14" s="209">
        <f t="shared" si="45"/>
        <v>0</v>
      </c>
      <c r="AQ14" s="562"/>
      <c r="AR14" s="209">
        <f t="shared" si="46"/>
        <v>0</v>
      </c>
      <c r="AS14" s="562"/>
      <c r="AT14" s="209">
        <f t="shared" si="47"/>
        <v>0</v>
      </c>
      <c r="AU14" s="579"/>
      <c r="AV14" s="209">
        <f t="shared" si="48"/>
        <v>0</v>
      </c>
      <c r="AW14" s="579"/>
      <c r="AX14" s="209">
        <f t="shared" si="49"/>
        <v>0</v>
      </c>
      <c r="AY14" s="579"/>
      <c r="AZ14" s="209">
        <f t="shared" si="50"/>
        <v>0</v>
      </c>
      <c r="BA14" s="579"/>
      <c r="BB14" s="209">
        <f t="shared" si="51"/>
        <v>0</v>
      </c>
      <c r="BC14" s="579"/>
      <c r="BD14" s="209">
        <f t="shared" si="52"/>
        <v>0</v>
      </c>
      <c r="BE14" s="579"/>
      <c r="BF14" s="209">
        <f t="shared" si="53"/>
        <v>0</v>
      </c>
      <c r="BG14" s="579">
        <v>1</v>
      </c>
      <c r="BH14" s="209">
        <f t="shared" si="54"/>
        <v>0</v>
      </c>
      <c r="BI14" s="579"/>
      <c r="BJ14" s="209">
        <f t="shared" si="55"/>
        <v>0</v>
      </c>
      <c r="BK14" s="587"/>
      <c r="BL14" s="209">
        <f t="shared" si="56"/>
        <v>0</v>
      </c>
      <c r="BM14" s="209">
        <f t="shared" si="57"/>
        <v>0</v>
      </c>
      <c r="BN14" s="209">
        <f t="shared" si="58"/>
        <v>0</v>
      </c>
      <c r="BO14" s="209">
        <f t="shared" si="59"/>
        <v>0</v>
      </c>
      <c r="BP14" s="209">
        <f t="shared" si="60"/>
        <v>0</v>
      </c>
      <c r="BQ14" s="209">
        <f t="shared" si="61"/>
        <v>0</v>
      </c>
      <c r="BR14" s="209">
        <f t="shared" si="62"/>
        <v>0</v>
      </c>
      <c r="BS14" s="209">
        <f t="shared" si="63"/>
        <v>0</v>
      </c>
      <c r="BT14" s="592"/>
      <c r="BU14" s="177">
        <f t="shared" si="64"/>
        <v>0</v>
      </c>
      <c r="BV14" s="177">
        <f t="shared" si="65"/>
        <v>0</v>
      </c>
      <c r="BW14" s="592"/>
      <c r="BX14" s="209">
        <f t="shared" si="66"/>
        <v>0</v>
      </c>
      <c r="BY14" s="209">
        <f t="shared" si="67"/>
        <v>0</v>
      </c>
      <c r="BZ14" s="209">
        <f t="shared" si="68"/>
        <v>0</v>
      </c>
      <c r="CA14" s="209">
        <f t="shared" si="69"/>
        <v>0</v>
      </c>
      <c r="CB14" s="209">
        <f t="shared" si="70"/>
        <v>0</v>
      </c>
      <c r="CC14" s="209">
        <f t="shared" si="71"/>
        <v>0</v>
      </c>
      <c r="CD14" s="209">
        <f t="shared" si="72"/>
        <v>0</v>
      </c>
      <c r="CE14" s="209">
        <f t="shared" si="73"/>
        <v>0</v>
      </c>
      <c r="CF14" s="209">
        <f t="shared" si="74"/>
        <v>0</v>
      </c>
      <c r="CG14" s="209">
        <f t="shared" si="75"/>
        <v>0</v>
      </c>
      <c r="CH14" s="209">
        <f t="shared" si="76"/>
        <v>0</v>
      </c>
      <c r="CI14" s="209">
        <f t="shared" si="77"/>
        <v>0</v>
      </c>
      <c r="CJ14" s="209">
        <f t="shared" si="78"/>
        <v>0</v>
      </c>
      <c r="CK14" s="209">
        <f t="shared" si="79"/>
        <v>0</v>
      </c>
      <c r="CL14" s="209">
        <f t="shared" si="80"/>
        <v>0</v>
      </c>
      <c r="CM14" s="209">
        <f t="shared" si="81"/>
        <v>0</v>
      </c>
      <c r="CN14" s="8"/>
      <c r="CO14" s="999"/>
    </row>
    <row r="15" spans="1:93" s="386" customFormat="1" ht="57" hidden="1" customHeight="1">
      <c r="A15" s="65"/>
      <c r="B15" s="191"/>
      <c r="C15" s="8"/>
      <c r="D15" s="668" t="s">
        <v>450</v>
      </c>
      <c r="E15" s="655" t="s">
        <v>318</v>
      </c>
      <c r="F15" s="656" t="s">
        <v>105</v>
      </c>
      <c r="G15" s="68"/>
      <c r="H15" s="68">
        <v>1</v>
      </c>
      <c r="I15" s="656" t="s">
        <v>453</v>
      </c>
      <c r="J15" s="657">
        <v>109</v>
      </c>
      <c r="K15" s="658"/>
      <c r="L15" s="659"/>
      <c r="M15" s="660"/>
      <c r="N15" s="661"/>
      <c r="O15" s="662"/>
      <c r="P15" s="634"/>
      <c r="Q15" s="633"/>
      <c r="R15" s="635"/>
      <c r="S15" s="633"/>
      <c r="T15" s="633"/>
      <c r="U15" s="664">
        <f t="shared" si="33"/>
        <v>0</v>
      </c>
      <c r="V15" s="561" t="str">
        <f t="shared" si="82"/>
        <v>No</v>
      </c>
      <c r="W15" s="636" t="str">
        <f t="shared" si="34"/>
        <v>No</v>
      </c>
      <c r="X15" s="384"/>
      <c r="Y15" s="118">
        <v>1</v>
      </c>
      <c r="Z15" s="119">
        <f t="shared" si="35"/>
        <v>0</v>
      </c>
      <c r="AB15" s="343">
        <v>1.3</v>
      </c>
      <c r="AC15" s="186">
        <f t="shared" ref="AC15:AC16" si="85">SUM(K15:T15)*AB15</f>
        <v>0</v>
      </c>
      <c r="AD15" s="185">
        <f t="shared" ref="AD15:AD16" si="86">K15*H15</f>
        <v>0</v>
      </c>
      <c r="AE15" s="185">
        <f t="shared" si="36"/>
        <v>0</v>
      </c>
      <c r="AF15" s="185">
        <f t="shared" si="37"/>
        <v>0</v>
      </c>
      <c r="AG15" s="185">
        <f t="shared" si="38"/>
        <v>0</v>
      </c>
      <c r="AH15" s="185">
        <f t="shared" si="39"/>
        <v>0</v>
      </c>
      <c r="AI15" s="185">
        <f t="shared" si="40"/>
        <v>0</v>
      </c>
      <c r="AJ15" s="185">
        <f t="shared" si="41"/>
        <v>0</v>
      </c>
      <c r="AK15" s="185">
        <f t="shared" si="42"/>
        <v>0</v>
      </c>
      <c r="AL15" s="185">
        <f t="shared" si="43"/>
        <v>0</v>
      </c>
      <c r="AM15" s="185">
        <f t="shared" si="44"/>
        <v>0</v>
      </c>
      <c r="AN15" s="578">
        <v>1</v>
      </c>
      <c r="AO15" s="575">
        <v>9</v>
      </c>
      <c r="AP15" s="209">
        <f t="shared" si="45"/>
        <v>0</v>
      </c>
      <c r="AQ15" s="562"/>
      <c r="AR15" s="209">
        <f t="shared" si="46"/>
        <v>0</v>
      </c>
      <c r="AS15" s="562"/>
      <c r="AT15" s="209">
        <f t="shared" si="47"/>
        <v>0</v>
      </c>
      <c r="AU15" s="579"/>
      <c r="AV15" s="209">
        <f t="shared" si="48"/>
        <v>0</v>
      </c>
      <c r="AW15" s="579"/>
      <c r="AX15" s="209">
        <f t="shared" si="49"/>
        <v>0</v>
      </c>
      <c r="AY15" s="579"/>
      <c r="AZ15" s="209">
        <f t="shared" si="50"/>
        <v>0</v>
      </c>
      <c r="BA15" s="579">
        <v>1</v>
      </c>
      <c r="BB15" s="209">
        <f t="shared" si="51"/>
        <v>0</v>
      </c>
      <c r="BC15" s="579">
        <v>1</v>
      </c>
      <c r="BD15" s="209">
        <f t="shared" si="52"/>
        <v>0</v>
      </c>
      <c r="BE15" s="579"/>
      <c r="BF15" s="209">
        <f t="shared" si="53"/>
        <v>0</v>
      </c>
      <c r="BG15" s="579"/>
      <c r="BH15" s="209">
        <f t="shared" si="54"/>
        <v>0</v>
      </c>
      <c r="BI15" s="579"/>
      <c r="BJ15" s="209">
        <f t="shared" si="55"/>
        <v>0</v>
      </c>
      <c r="BK15" s="587"/>
      <c r="BL15" s="209">
        <f t="shared" si="56"/>
        <v>0</v>
      </c>
      <c r="BM15" s="209">
        <f t="shared" si="57"/>
        <v>0</v>
      </c>
      <c r="BN15" s="209">
        <f t="shared" si="58"/>
        <v>0</v>
      </c>
      <c r="BO15" s="209">
        <f t="shared" si="59"/>
        <v>0</v>
      </c>
      <c r="BP15" s="209">
        <f t="shared" si="60"/>
        <v>0</v>
      </c>
      <c r="BQ15" s="209">
        <f t="shared" si="61"/>
        <v>0</v>
      </c>
      <c r="BR15" s="209">
        <f t="shared" si="62"/>
        <v>0</v>
      </c>
      <c r="BS15" s="209">
        <f t="shared" si="63"/>
        <v>0</v>
      </c>
      <c r="BT15" s="592"/>
      <c r="BU15" s="177">
        <f t="shared" si="64"/>
        <v>0</v>
      </c>
      <c r="BV15" s="177">
        <f t="shared" si="65"/>
        <v>0</v>
      </c>
      <c r="BW15" s="592"/>
      <c r="BX15" s="209">
        <f t="shared" si="66"/>
        <v>0</v>
      </c>
      <c r="BY15" s="209">
        <f t="shared" si="67"/>
        <v>0</v>
      </c>
      <c r="BZ15" s="209">
        <f t="shared" si="68"/>
        <v>0</v>
      </c>
      <c r="CA15" s="209">
        <f t="shared" si="69"/>
        <v>0</v>
      </c>
      <c r="CB15" s="209">
        <f t="shared" si="70"/>
        <v>0</v>
      </c>
      <c r="CC15" s="209">
        <f t="shared" si="71"/>
        <v>0</v>
      </c>
      <c r="CD15" s="209">
        <f t="shared" si="72"/>
        <v>0</v>
      </c>
      <c r="CE15" s="209">
        <f t="shared" si="73"/>
        <v>0</v>
      </c>
      <c r="CF15" s="209">
        <f t="shared" si="74"/>
        <v>0</v>
      </c>
      <c r="CG15" s="209">
        <f t="shared" si="75"/>
        <v>0</v>
      </c>
      <c r="CH15" s="209">
        <f t="shared" si="76"/>
        <v>0</v>
      </c>
      <c r="CI15" s="209">
        <f t="shared" si="77"/>
        <v>0</v>
      </c>
      <c r="CJ15" s="209">
        <f t="shared" si="78"/>
        <v>0</v>
      </c>
      <c r="CK15" s="209">
        <f t="shared" si="79"/>
        <v>0</v>
      </c>
      <c r="CL15" s="209">
        <f t="shared" si="80"/>
        <v>0</v>
      </c>
      <c r="CM15" s="209">
        <f t="shared" si="81"/>
        <v>0</v>
      </c>
      <c r="CN15" s="8"/>
      <c r="CO15" s="373"/>
    </row>
    <row r="16" spans="1:93" s="386" customFormat="1" ht="57" hidden="1" customHeight="1">
      <c r="A16" s="65"/>
      <c r="B16" s="205"/>
      <c r="C16" s="25"/>
      <c r="D16" s="669" t="s">
        <v>451</v>
      </c>
      <c r="E16" s="393" t="s">
        <v>318</v>
      </c>
      <c r="F16" s="394" t="s">
        <v>106</v>
      </c>
      <c r="G16" s="395"/>
      <c r="H16" s="395">
        <v>1</v>
      </c>
      <c r="I16" s="394" t="s">
        <v>453</v>
      </c>
      <c r="J16" s="396">
        <v>139</v>
      </c>
      <c r="K16" s="397"/>
      <c r="L16" s="398"/>
      <c r="M16" s="399"/>
      <c r="N16" s="400"/>
      <c r="O16" s="638"/>
      <c r="P16" s="375"/>
      <c r="Q16" s="374"/>
      <c r="R16" s="376"/>
      <c r="S16" s="374"/>
      <c r="T16" s="374"/>
      <c r="U16" s="402">
        <f t="shared" si="33"/>
        <v>0</v>
      </c>
      <c r="V16" s="233" t="str">
        <f t="shared" si="82"/>
        <v>No</v>
      </c>
      <c r="W16" s="377" t="str">
        <f t="shared" si="34"/>
        <v>No</v>
      </c>
      <c r="X16" s="384"/>
      <c r="Y16" s="118">
        <v>1</v>
      </c>
      <c r="Z16" s="119">
        <f t="shared" si="35"/>
        <v>0</v>
      </c>
      <c r="AB16" s="343">
        <v>2.15</v>
      </c>
      <c r="AC16" s="186">
        <f t="shared" si="85"/>
        <v>0</v>
      </c>
      <c r="AD16" s="185">
        <f t="shared" si="86"/>
        <v>0</v>
      </c>
      <c r="AE16" s="185">
        <f t="shared" si="36"/>
        <v>0</v>
      </c>
      <c r="AF16" s="185">
        <f t="shared" si="37"/>
        <v>0</v>
      </c>
      <c r="AG16" s="185">
        <f t="shared" si="38"/>
        <v>0</v>
      </c>
      <c r="AH16" s="185">
        <f t="shared" si="39"/>
        <v>0</v>
      </c>
      <c r="AI16" s="185">
        <f t="shared" si="40"/>
        <v>0</v>
      </c>
      <c r="AJ16" s="185">
        <f t="shared" si="41"/>
        <v>0</v>
      </c>
      <c r="AK16" s="185">
        <f t="shared" si="42"/>
        <v>0</v>
      </c>
      <c r="AL16" s="185">
        <f t="shared" si="43"/>
        <v>0</v>
      </c>
      <c r="AM16" s="185">
        <f t="shared" si="44"/>
        <v>0</v>
      </c>
      <c r="AN16" s="578">
        <v>1</v>
      </c>
      <c r="AO16" s="575">
        <v>9</v>
      </c>
      <c r="AP16" s="209">
        <f t="shared" si="45"/>
        <v>0</v>
      </c>
      <c r="AQ16" s="562"/>
      <c r="AR16" s="209">
        <f t="shared" si="46"/>
        <v>0</v>
      </c>
      <c r="AS16" s="562"/>
      <c r="AT16" s="209">
        <f t="shared" si="47"/>
        <v>0</v>
      </c>
      <c r="AU16" s="579"/>
      <c r="AV16" s="209">
        <f t="shared" si="48"/>
        <v>0</v>
      </c>
      <c r="AW16" s="579"/>
      <c r="AX16" s="209">
        <f t="shared" si="49"/>
        <v>0</v>
      </c>
      <c r="AY16" s="579"/>
      <c r="AZ16" s="209">
        <f t="shared" si="50"/>
        <v>0</v>
      </c>
      <c r="BA16" s="579"/>
      <c r="BB16" s="209">
        <f t="shared" si="51"/>
        <v>0</v>
      </c>
      <c r="BC16" s="579"/>
      <c r="BD16" s="209">
        <f t="shared" si="52"/>
        <v>0</v>
      </c>
      <c r="BE16" s="579">
        <v>1</v>
      </c>
      <c r="BF16" s="209">
        <f t="shared" si="53"/>
        <v>0</v>
      </c>
      <c r="BG16" s="579">
        <v>1</v>
      </c>
      <c r="BH16" s="209">
        <f t="shared" si="54"/>
        <v>0</v>
      </c>
      <c r="BI16" s="579">
        <v>1</v>
      </c>
      <c r="BJ16" s="209">
        <f t="shared" si="55"/>
        <v>0</v>
      </c>
      <c r="BK16" s="587"/>
      <c r="BL16" s="209">
        <f t="shared" si="56"/>
        <v>0</v>
      </c>
      <c r="BM16" s="209">
        <f t="shared" si="57"/>
        <v>0</v>
      </c>
      <c r="BN16" s="209">
        <f t="shared" si="58"/>
        <v>0</v>
      </c>
      <c r="BO16" s="209">
        <f t="shared" si="59"/>
        <v>0</v>
      </c>
      <c r="BP16" s="209">
        <f t="shared" si="60"/>
        <v>0</v>
      </c>
      <c r="BQ16" s="209">
        <f t="shared" si="61"/>
        <v>0</v>
      </c>
      <c r="BR16" s="209">
        <f t="shared" si="62"/>
        <v>0</v>
      </c>
      <c r="BS16" s="209">
        <f t="shared" si="63"/>
        <v>0</v>
      </c>
      <c r="BT16" s="592"/>
      <c r="BU16" s="177">
        <f t="shared" si="64"/>
        <v>0</v>
      </c>
      <c r="BV16" s="177">
        <f t="shared" si="65"/>
        <v>0</v>
      </c>
      <c r="BW16" s="592"/>
      <c r="BX16" s="209">
        <f t="shared" si="66"/>
        <v>0</v>
      </c>
      <c r="BY16" s="209">
        <f t="shared" si="67"/>
        <v>0</v>
      </c>
      <c r="BZ16" s="209">
        <f t="shared" si="68"/>
        <v>0</v>
      </c>
      <c r="CA16" s="209">
        <f t="shared" si="69"/>
        <v>0</v>
      </c>
      <c r="CB16" s="209">
        <f t="shared" si="70"/>
        <v>0</v>
      </c>
      <c r="CC16" s="209">
        <f t="shared" si="71"/>
        <v>0</v>
      </c>
      <c r="CD16" s="209">
        <f t="shared" si="72"/>
        <v>0</v>
      </c>
      <c r="CE16" s="209">
        <f t="shared" si="73"/>
        <v>0</v>
      </c>
      <c r="CF16" s="209">
        <f t="shared" si="74"/>
        <v>0</v>
      </c>
      <c r="CG16" s="209">
        <f t="shared" si="75"/>
        <v>0</v>
      </c>
      <c r="CH16" s="209">
        <f t="shared" si="76"/>
        <v>0</v>
      </c>
      <c r="CI16" s="209">
        <f t="shared" si="77"/>
        <v>0</v>
      </c>
      <c r="CJ16" s="209">
        <f t="shared" si="78"/>
        <v>0</v>
      </c>
      <c r="CK16" s="209">
        <f t="shared" si="79"/>
        <v>0</v>
      </c>
      <c r="CL16" s="209">
        <f t="shared" si="80"/>
        <v>0</v>
      </c>
      <c r="CM16" s="209">
        <f t="shared" si="81"/>
        <v>0</v>
      </c>
      <c r="CN16" s="8"/>
      <c r="CO16" s="373"/>
    </row>
    <row r="17" spans="1:93" s="7" customFormat="1" ht="35.75" customHeight="1">
      <c r="A17" s="65"/>
      <c r="B17" s="64"/>
      <c r="C17" s="67"/>
      <c r="D17" s="433" t="s">
        <v>454</v>
      </c>
      <c r="E17" s="64"/>
      <c r="F17" s="63"/>
      <c r="G17" s="63"/>
      <c r="H17" s="63"/>
      <c r="I17" s="67"/>
      <c r="J17" s="66"/>
      <c r="K17" s="178"/>
      <c r="L17" s="65"/>
      <c r="M17" s="41"/>
      <c r="N17" s="67"/>
      <c r="O17" s="67"/>
      <c r="P17" s="67"/>
      <c r="Q17" s="67"/>
      <c r="R17" s="140"/>
      <c r="S17" s="140"/>
      <c r="T17" s="140"/>
      <c r="U17" s="130"/>
      <c r="V17" s="130" t="s">
        <v>27</v>
      </c>
      <c r="W17" s="130" t="s">
        <v>27</v>
      </c>
      <c r="AB17" s="341"/>
      <c r="AC17" s="186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340"/>
      <c r="AO17" s="575"/>
      <c r="AP17" s="209">
        <f t="shared" si="45"/>
        <v>0</v>
      </c>
      <c r="AQ17" s="575"/>
      <c r="AR17" s="209">
        <f t="shared" si="46"/>
        <v>0</v>
      </c>
      <c r="AS17" s="575"/>
      <c r="AT17" s="209">
        <f t="shared" si="47"/>
        <v>0</v>
      </c>
      <c r="AU17" s="576"/>
      <c r="AV17" s="209">
        <f t="shared" si="48"/>
        <v>0</v>
      </c>
      <c r="AW17" s="576"/>
      <c r="AX17" s="209">
        <f t="shared" si="49"/>
        <v>0</v>
      </c>
      <c r="AY17" s="576"/>
      <c r="AZ17" s="209">
        <f t="shared" si="50"/>
        <v>0</v>
      </c>
      <c r="BA17" s="576"/>
      <c r="BB17" s="209">
        <f t="shared" si="51"/>
        <v>0</v>
      </c>
      <c r="BC17" s="576"/>
      <c r="BD17" s="209">
        <f t="shared" si="52"/>
        <v>0</v>
      </c>
      <c r="BE17" s="576"/>
      <c r="BF17" s="209">
        <f t="shared" si="53"/>
        <v>0</v>
      </c>
      <c r="BG17" s="576"/>
      <c r="BH17" s="209">
        <f t="shared" si="54"/>
        <v>0</v>
      </c>
      <c r="BI17" s="576"/>
      <c r="BJ17" s="209">
        <f t="shared" si="55"/>
        <v>0</v>
      </c>
      <c r="BK17" s="586"/>
      <c r="BL17" s="209">
        <f t="shared" si="56"/>
        <v>0</v>
      </c>
      <c r="BM17" s="577"/>
      <c r="BN17" s="577"/>
      <c r="BO17" s="577"/>
      <c r="BP17" s="577"/>
      <c r="BQ17" s="577"/>
      <c r="BR17" s="577"/>
      <c r="BS17" s="577"/>
      <c r="BT17" s="591"/>
      <c r="BU17" s="177">
        <f t="shared" si="64"/>
        <v>0</v>
      </c>
      <c r="BV17" s="177">
        <f t="shared" si="65"/>
        <v>0</v>
      </c>
      <c r="BW17" s="591"/>
      <c r="BX17" s="209">
        <f t="shared" si="66"/>
        <v>0</v>
      </c>
      <c r="BY17" s="209">
        <f t="shared" si="67"/>
        <v>0</v>
      </c>
      <c r="BZ17" s="209">
        <f t="shared" si="68"/>
        <v>0</v>
      </c>
      <c r="CA17" s="209">
        <f t="shared" si="69"/>
        <v>0</v>
      </c>
      <c r="CB17" s="209">
        <f t="shared" si="70"/>
        <v>0</v>
      </c>
      <c r="CC17" s="209">
        <f t="shared" si="71"/>
        <v>0</v>
      </c>
      <c r="CD17" s="209">
        <f t="shared" si="72"/>
        <v>0</v>
      </c>
      <c r="CE17" s="209">
        <f t="shared" si="73"/>
        <v>0</v>
      </c>
      <c r="CF17" s="209">
        <f t="shared" si="74"/>
        <v>0</v>
      </c>
      <c r="CG17" s="209">
        <f t="shared" si="75"/>
        <v>0</v>
      </c>
      <c r="CH17" s="209">
        <f t="shared" si="76"/>
        <v>0</v>
      </c>
      <c r="CI17" s="209">
        <f t="shared" si="77"/>
        <v>0</v>
      </c>
      <c r="CJ17" s="209">
        <f t="shared" si="78"/>
        <v>0</v>
      </c>
      <c r="CK17" s="209">
        <f t="shared" si="79"/>
        <v>0</v>
      </c>
      <c r="CL17" s="209">
        <f t="shared" si="80"/>
        <v>0</v>
      </c>
      <c r="CM17" s="209">
        <f t="shared" si="81"/>
        <v>0</v>
      </c>
      <c r="CN17" s="65"/>
    </row>
    <row r="18" spans="1:93" s="5" customFormat="1" ht="57" customHeight="1">
      <c r="A18" s="8"/>
      <c r="B18" s="183"/>
      <c r="C18" s="156"/>
      <c r="D18" s="378" t="s">
        <v>446</v>
      </c>
      <c r="E18" s="902" t="s">
        <v>318</v>
      </c>
      <c r="F18" s="403" t="s">
        <v>105</v>
      </c>
      <c r="G18" s="404" t="s">
        <v>69</v>
      </c>
      <c r="H18" s="404">
        <v>3</v>
      </c>
      <c r="I18" s="908" t="s">
        <v>220</v>
      </c>
      <c r="J18" s="405">
        <v>118.80000000000001</v>
      </c>
      <c r="K18" s="406"/>
      <c r="L18" s="407"/>
      <c r="M18" s="408"/>
      <c r="N18" s="409"/>
      <c r="O18" s="410"/>
      <c r="P18" s="411"/>
      <c r="Q18" s="379"/>
      <c r="R18" s="412"/>
      <c r="S18" s="379"/>
      <c r="T18" s="379"/>
      <c r="U18" s="413">
        <f>SUM(K18:T18)*J18</f>
        <v>0</v>
      </c>
      <c r="V18" s="228" t="str">
        <f>IF(SUM(K18:T18)&gt;0,"Yes","No")</f>
        <v>No</v>
      </c>
      <c r="W18" s="380" t="str">
        <f t="shared" ref="W18:W23" si="87">IF(B18="New","Yes","No")</f>
        <v>No</v>
      </c>
      <c r="Y18" s="114">
        <v>1</v>
      </c>
      <c r="Z18" s="115">
        <f>Y18*SUM(K18:T18)</f>
        <v>0</v>
      </c>
      <c r="AB18" s="342">
        <v>1.1100000000000001</v>
      </c>
      <c r="AC18" s="186">
        <f>SUM(K18:T18)*AB18</f>
        <v>0</v>
      </c>
      <c r="AD18" s="185">
        <f>K18*$H$25</f>
        <v>0</v>
      </c>
      <c r="AE18" s="185">
        <f t="shared" ref="AE18:AE23" si="88">L18*H18</f>
        <v>0</v>
      </c>
      <c r="AF18" s="185">
        <f t="shared" ref="AF18:AF23" si="89">M18*H18</f>
        <v>0</v>
      </c>
      <c r="AG18" s="185">
        <f t="shared" ref="AG18:AG23" si="90">N18*H18</f>
        <v>0</v>
      </c>
      <c r="AH18" s="185">
        <f t="shared" ref="AH18:AH23" si="91">O18*H18</f>
        <v>0</v>
      </c>
      <c r="AI18" s="185">
        <f t="shared" ref="AI18:AI23" si="92">P18*H18</f>
        <v>0</v>
      </c>
      <c r="AJ18" s="185">
        <f t="shared" ref="AJ18:AJ23" si="93">Q18*H18</f>
        <v>0</v>
      </c>
      <c r="AK18" s="185">
        <f t="shared" ref="AK18:AK23" si="94">R18*H18</f>
        <v>0</v>
      </c>
      <c r="AL18" s="185">
        <f t="shared" ref="AL18:AL23" si="95">S18*H18</f>
        <v>0</v>
      </c>
      <c r="AM18" s="185">
        <f t="shared" ref="AM18:AM23" si="96">T18*H18</f>
        <v>0</v>
      </c>
      <c r="AN18" s="578">
        <v>1</v>
      </c>
      <c r="AO18" s="575">
        <v>9</v>
      </c>
      <c r="AP18" s="209">
        <f t="shared" si="45"/>
        <v>0</v>
      </c>
      <c r="AQ18" s="562"/>
      <c r="AR18" s="209">
        <f t="shared" si="46"/>
        <v>0</v>
      </c>
      <c r="AS18" s="562"/>
      <c r="AT18" s="209">
        <f t="shared" si="47"/>
        <v>0</v>
      </c>
      <c r="AU18" s="579"/>
      <c r="AV18" s="209">
        <f t="shared" si="48"/>
        <v>0</v>
      </c>
      <c r="AW18" s="579"/>
      <c r="AX18" s="209">
        <f t="shared" si="49"/>
        <v>0</v>
      </c>
      <c r="AY18" s="579"/>
      <c r="AZ18" s="209">
        <f t="shared" si="50"/>
        <v>0</v>
      </c>
      <c r="BA18" s="579"/>
      <c r="BB18" s="209">
        <f t="shared" si="51"/>
        <v>0</v>
      </c>
      <c r="BC18" s="579"/>
      <c r="BD18" s="209">
        <f t="shared" si="52"/>
        <v>0</v>
      </c>
      <c r="BE18" s="579"/>
      <c r="BF18" s="209">
        <f t="shared" si="53"/>
        <v>0</v>
      </c>
      <c r="BG18" s="579"/>
      <c r="BH18" s="209">
        <f t="shared" si="54"/>
        <v>0</v>
      </c>
      <c r="BI18" s="579"/>
      <c r="BJ18" s="209">
        <f t="shared" si="55"/>
        <v>0</v>
      </c>
      <c r="BK18" s="586"/>
      <c r="BL18" s="209">
        <f t="shared" si="56"/>
        <v>0</v>
      </c>
      <c r="BM18" s="209">
        <f t="shared" ref="BM18:BM23" si="97">IF(G18="S",IF(SUM(K18:T18)&gt;0,SUM(K18:T18),0),0)*H18</f>
        <v>0</v>
      </c>
      <c r="BN18" s="209">
        <f t="shared" ref="BN18:BN23" si="98">IF(G18="M",IF(SUM(K18:T18)&gt;0,SUM(K18:T18),0),0)*H18</f>
        <v>0</v>
      </c>
      <c r="BO18" s="209">
        <f t="shared" ref="BO18:BO23" si="99">IF(G18="L",IF(SUM(K18:T18)&gt;0,SUM(K18:T18),0),0)*H18</f>
        <v>0</v>
      </c>
      <c r="BP18" s="209">
        <f t="shared" ref="BP18:BP23" si="100">IF(G18="XL",IF(SUM(K18:T18)&gt;0,SUM(K18:T18),0),0)*H18</f>
        <v>0</v>
      </c>
      <c r="BQ18" s="209">
        <f t="shared" ref="BQ18:BQ23" si="101">IF(G18="2XL",IF(SUM(K18:T18)&gt;0,SUM(K18:T18),0),0)*H18</f>
        <v>0</v>
      </c>
      <c r="BR18" s="209">
        <f t="shared" ref="BR18:BR23" si="102">IF(G18="3XL",IF(SUM(K18:T18)&gt;0,SUM(K18:T18),0),0)*H18</f>
        <v>0</v>
      </c>
      <c r="BS18" s="209">
        <f t="shared" ref="BS18:BS23" si="103">IF(G18="various",IF(SUM(K18:T18)&gt;0,SUM(K18:T18),0),0)*H18</f>
        <v>0</v>
      </c>
      <c r="BT18" s="592"/>
      <c r="BU18" s="177">
        <f t="shared" si="64"/>
        <v>0</v>
      </c>
      <c r="BV18" s="177">
        <f t="shared" si="65"/>
        <v>0</v>
      </c>
      <c r="BW18" s="592"/>
      <c r="BX18" s="209">
        <f t="shared" si="66"/>
        <v>0</v>
      </c>
      <c r="BY18" s="209">
        <f t="shared" si="67"/>
        <v>0</v>
      </c>
      <c r="BZ18" s="209">
        <f t="shared" si="68"/>
        <v>0</v>
      </c>
      <c r="CA18" s="209">
        <f t="shared" si="69"/>
        <v>0</v>
      </c>
      <c r="CB18" s="209">
        <f t="shared" si="70"/>
        <v>0</v>
      </c>
      <c r="CC18" s="209">
        <f t="shared" si="71"/>
        <v>0</v>
      </c>
      <c r="CD18" s="209">
        <f t="shared" si="72"/>
        <v>0</v>
      </c>
      <c r="CE18" s="209">
        <f t="shared" si="73"/>
        <v>0</v>
      </c>
      <c r="CF18" s="209">
        <f t="shared" si="74"/>
        <v>0</v>
      </c>
      <c r="CG18" s="209">
        <f t="shared" si="75"/>
        <v>0</v>
      </c>
      <c r="CH18" s="209">
        <f t="shared" si="76"/>
        <v>0</v>
      </c>
      <c r="CI18" s="209">
        <f t="shared" si="77"/>
        <v>0</v>
      </c>
      <c r="CJ18" s="209">
        <f t="shared" si="78"/>
        <v>0</v>
      </c>
      <c r="CK18" s="209">
        <f t="shared" si="79"/>
        <v>0</v>
      </c>
      <c r="CL18" s="209">
        <f t="shared" si="80"/>
        <v>0</v>
      </c>
      <c r="CM18" s="209">
        <f t="shared" si="81"/>
        <v>0</v>
      </c>
      <c r="CN18" s="8"/>
    </row>
    <row r="19" spans="1:93" s="384" customFormat="1" ht="57" customHeight="1">
      <c r="A19" s="8"/>
      <c r="B19" s="191"/>
      <c r="C19" s="8"/>
      <c r="D19" s="255" t="s">
        <v>447</v>
      </c>
      <c r="E19" s="903" t="s">
        <v>318</v>
      </c>
      <c r="F19" s="256" t="s">
        <v>226</v>
      </c>
      <c r="G19" s="199" t="s">
        <v>69</v>
      </c>
      <c r="H19" s="199">
        <v>3</v>
      </c>
      <c r="I19" s="624" t="s">
        <v>220</v>
      </c>
      <c r="J19" s="258">
        <v>119.9</v>
      </c>
      <c r="K19" s="82"/>
      <c r="L19" s="202"/>
      <c r="M19" s="83"/>
      <c r="N19" s="203"/>
      <c r="O19" s="382"/>
      <c r="P19" s="204"/>
      <c r="Q19" s="102"/>
      <c r="R19" s="103"/>
      <c r="S19" s="102"/>
      <c r="T19" s="116"/>
      <c r="U19" s="383">
        <f t="shared" ref="U19:U23" si="104">SUM(K19:T19)*J19</f>
        <v>0</v>
      </c>
      <c r="V19" s="201" t="str">
        <f t="shared" ref="V19:V23" si="105">IF(SUM(K19:T19)&gt;0,"Yes","No")</f>
        <v>No</v>
      </c>
      <c r="W19" s="119" t="str">
        <f t="shared" si="87"/>
        <v>No</v>
      </c>
      <c r="Y19" s="118">
        <v>1</v>
      </c>
      <c r="Z19" s="119">
        <f t="shared" ref="Z19:Z23" si="106">Y19*SUM(K19:T19)</f>
        <v>0</v>
      </c>
      <c r="AA19" s="5"/>
      <c r="AB19" s="343">
        <v>1.17</v>
      </c>
      <c r="AC19" s="186">
        <f>SUM(K19:T19)*AB19</f>
        <v>0</v>
      </c>
      <c r="AD19" s="185">
        <f>K19*$H$25</f>
        <v>0</v>
      </c>
      <c r="AE19" s="185">
        <f t="shared" si="88"/>
        <v>0</v>
      </c>
      <c r="AF19" s="185">
        <f t="shared" si="89"/>
        <v>0</v>
      </c>
      <c r="AG19" s="185">
        <f t="shared" si="90"/>
        <v>0</v>
      </c>
      <c r="AH19" s="185">
        <f t="shared" si="91"/>
        <v>0</v>
      </c>
      <c r="AI19" s="185">
        <f t="shared" si="92"/>
        <v>0</v>
      </c>
      <c r="AJ19" s="185">
        <f t="shared" si="93"/>
        <v>0</v>
      </c>
      <c r="AK19" s="185">
        <f t="shared" si="94"/>
        <v>0</v>
      </c>
      <c r="AL19" s="185">
        <f t="shared" si="95"/>
        <v>0</v>
      </c>
      <c r="AM19" s="185">
        <f t="shared" si="96"/>
        <v>0</v>
      </c>
      <c r="AN19" s="578">
        <v>1</v>
      </c>
      <c r="AO19" s="575">
        <v>10</v>
      </c>
      <c r="AP19" s="209">
        <f t="shared" si="45"/>
        <v>0</v>
      </c>
      <c r="AQ19" s="562">
        <v>2</v>
      </c>
      <c r="AR19" s="209">
        <f t="shared" si="46"/>
        <v>0</v>
      </c>
      <c r="AS19" s="562"/>
      <c r="AT19" s="209">
        <f t="shared" si="47"/>
        <v>0</v>
      </c>
      <c r="AU19" s="579"/>
      <c r="AV19" s="209">
        <f t="shared" si="48"/>
        <v>0</v>
      </c>
      <c r="AW19" s="579"/>
      <c r="AX19" s="209">
        <f t="shared" si="49"/>
        <v>0</v>
      </c>
      <c r="AY19" s="579"/>
      <c r="AZ19" s="209">
        <f t="shared" si="50"/>
        <v>0</v>
      </c>
      <c r="BA19" s="579"/>
      <c r="BB19" s="209">
        <f t="shared" si="51"/>
        <v>0</v>
      </c>
      <c r="BC19" s="579"/>
      <c r="BD19" s="209">
        <f t="shared" si="52"/>
        <v>0</v>
      </c>
      <c r="BE19" s="579"/>
      <c r="BF19" s="209">
        <f t="shared" si="53"/>
        <v>0</v>
      </c>
      <c r="BG19" s="579"/>
      <c r="BH19" s="209">
        <f t="shared" si="54"/>
        <v>0</v>
      </c>
      <c r="BI19" s="579"/>
      <c r="BJ19" s="209">
        <f t="shared" si="55"/>
        <v>0</v>
      </c>
      <c r="BK19" s="587"/>
      <c r="BL19" s="209">
        <f t="shared" si="56"/>
        <v>0</v>
      </c>
      <c r="BM19" s="209">
        <f t="shared" si="97"/>
        <v>0</v>
      </c>
      <c r="BN19" s="209">
        <f t="shared" si="98"/>
        <v>0</v>
      </c>
      <c r="BO19" s="209">
        <f t="shared" si="99"/>
        <v>0</v>
      </c>
      <c r="BP19" s="209">
        <f t="shared" si="100"/>
        <v>0</v>
      </c>
      <c r="BQ19" s="209">
        <f t="shared" si="101"/>
        <v>0</v>
      </c>
      <c r="BR19" s="209">
        <f t="shared" si="102"/>
        <v>0</v>
      </c>
      <c r="BS19" s="209">
        <f t="shared" si="103"/>
        <v>0</v>
      </c>
      <c r="BT19" s="592"/>
      <c r="BU19" s="177">
        <f t="shared" si="64"/>
        <v>0</v>
      </c>
      <c r="BV19" s="177">
        <f t="shared" si="65"/>
        <v>0</v>
      </c>
      <c r="BW19" s="592"/>
      <c r="BX19" s="209">
        <f t="shared" si="66"/>
        <v>0</v>
      </c>
      <c r="BY19" s="209">
        <f t="shared" si="67"/>
        <v>0</v>
      </c>
      <c r="BZ19" s="209">
        <f t="shared" si="68"/>
        <v>0</v>
      </c>
      <c r="CA19" s="209">
        <f t="shared" si="69"/>
        <v>0</v>
      </c>
      <c r="CB19" s="209">
        <f t="shared" si="70"/>
        <v>0</v>
      </c>
      <c r="CC19" s="209">
        <f t="shared" si="71"/>
        <v>0</v>
      </c>
      <c r="CD19" s="209">
        <f t="shared" si="72"/>
        <v>0</v>
      </c>
      <c r="CE19" s="209">
        <f t="shared" si="73"/>
        <v>0</v>
      </c>
      <c r="CF19" s="209">
        <f t="shared" si="74"/>
        <v>0</v>
      </c>
      <c r="CG19" s="209">
        <f t="shared" si="75"/>
        <v>0</v>
      </c>
      <c r="CH19" s="209">
        <f t="shared" si="76"/>
        <v>0</v>
      </c>
      <c r="CI19" s="209">
        <f t="shared" si="77"/>
        <v>0</v>
      </c>
      <c r="CJ19" s="209">
        <f t="shared" si="78"/>
        <v>0</v>
      </c>
      <c r="CK19" s="209">
        <f t="shared" si="79"/>
        <v>0</v>
      </c>
      <c r="CL19" s="209">
        <f t="shared" si="80"/>
        <v>0</v>
      </c>
      <c r="CM19" s="209">
        <f t="shared" si="81"/>
        <v>0</v>
      </c>
      <c r="CN19" s="8"/>
    </row>
    <row r="20" spans="1:93" s="384" customFormat="1" ht="57" customHeight="1">
      <c r="A20" s="8"/>
      <c r="B20" s="191"/>
      <c r="C20" s="8"/>
      <c r="D20" s="142" t="s">
        <v>448</v>
      </c>
      <c r="E20" s="904" t="s">
        <v>318</v>
      </c>
      <c r="F20" s="153" t="s">
        <v>106</v>
      </c>
      <c r="G20" s="66" t="s">
        <v>69</v>
      </c>
      <c r="H20" s="66">
        <v>3</v>
      </c>
      <c r="I20" s="151" t="s">
        <v>453</v>
      </c>
      <c r="J20" s="257">
        <v>185.9</v>
      </c>
      <c r="K20" s="346"/>
      <c r="L20" s="347"/>
      <c r="M20" s="348"/>
      <c r="N20" s="349"/>
      <c r="O20" s="371"/>
      <c r="P20" s="232"/>
      <c r="Q20" s="296"/>
      <c r="R20" s="297"/>
      <c r="S20" s="296"/>
      <c r="T20" s="295"/>
      <c r="U20" s="385">
        <f t="shared" si="104"/>
        <v>0</v>
      </c>
      <c r="V20" s="65" t="str">
        <f t="shared" si="105"/>
        <v>No</v>
      </c>
      <c r="W20" s="350" t="str">
        <f t="shared" si="87"/>
        <v>No</v>
      </c>
      <c r="Y20" s="118">
        <v>1</v>
      </c>
      <c r="Z20" s="119">
        <f t="shared" si="106"/>
        <v>0</v>
      </c>
      <c r="AA20" s="5"/>
      <c r="AB20" s="343">
        <v>3.04</v>
      </c>
      <c r="AC20" s="186">
        <f t="shared" ref="AC20:AC23" si="107">SUM(K20:T20)*AB20</f>
        <v>0</v>
      </c>
      <c r="AD20" s="185">
        <f>K20*H20</f>
        <v>0</v>
      </c>
      <c r="AE20" s="185">
        <f t="shared" si="88"/>
        <v>0</v>
      </c>
      <c r="AF20" s="185">
        <f t="shared" si="89"/>
        <v>0</v>
      </c>
      <c r="AG20" s="185">
        <f t="shared" si="90"/>
        <v>0</v>
      </c>
      <c r="AH20" s="185">
        <f t="shared" si="91"/>
        <v>0</v>
      </c>
      <c r="AI20" s="185">
        <f t="shared" si="92"/>
        <v>0</v>
      </c>
      <c r="AJ20" s="185">
        <f t="shared" si="93"/>
        <v>0</v>
      </c>
      <c r="AK20" s="185">
        <f t="shared" si="94"/>
        <v>0</v>
      </c>
      <c r="AL20" s="185">
        <f t="shared" si="95"/>
        <v>0</v>
      </c>
      <c r="AM20" s="185">
        <f t="shared" si="96"/>
        <v>0</v>
      </c>
      <c r="AN20" s="578">
        <v>1</v>
      </c>
      <c r="AO20" s="575"/>
      <c r="AP20" s="209">
        <f t="shared" si="45"/>
        <v>0</v>
      </c>
      <c r="AQ20" s="562">
        <v>9</v>
      </c>
      <c r="AR20" s="209">
        <f t="shared" si="46"/>
        <v>0</v>
      </c>
      <c r="AS20" s="562"/>
      <c r="AT20" s="209">
        <f t="shared" si="47"/>
        <v>0</v>
      </c>
      <c r="AU20" s="579"/>
      <c r="AV20" s="209">
        <f t="shared" si="48"/>
        <v>0</v>
      </c>
      <c r="AW20" s="579"/>
      <c r="AX20" s="209">
        <f t="shared" si="49"/>
        <v>0</v>
      </c>
      <c r="AY20" s="579">
        <v>2</v>
      </c>
      <c r="AZ20" s="209">
        <f t="shared" si="50"/>
        <v>0</v>
      </c>
      <c r="BA20" s="579">
        <v>1</v>
      </c>
      <c r="BB20" s="209">
        <f t="shared" si="51"/>
        <v>0</v>
      </c>
      <c r="BC20" s="579"/>
      <c r="BD20" s="209">
        <f t="shared" si="52"/>
        <v>0</v>
      </c>
      <c r="BE20" s="579"/>
      <c r="BF20" s="209">
        <f t="shared" si="53"/>
        <v>0</v>
      </c>
      <c r="BG20" s="579"/>
      <c r="BH20" s="209">
        <f t="shared" si="54"/>
        <v>0</v>
      </c>
      <c r="BI20" s="579"/>
      <c r="BJ20" s="209">
        <f t="shared" si="55"/>
        <v>0</v>
      </c>
      <c r="BK20" s="587"/>
      <c r="BL20" s="209">
        <f t="shared" si="56"/>
        <v>0</v>
      </c>
      <c r="BM20" s="209">
        <f t="shared" si="97"/>
        <v>0</v>
      </c>
      <c r="BN20" s="209">
        <f t="shared" si="98"/>
        <v>0</v>
      </c>
      <c r="BO20" s="209">
        <f t="shared" si="99"/>
        <v>0</v>
      </c>
      <c r="BP20" s="209">
        <f t="shared" si="100"/>
        <v>0</v>
      </c>
      <c r="BQ20" s="209">
        <f t="shared" si="101"/>
        <v>0</v>
      </c>
      <c r="BR20" s="209">
        <f t="shared" si="102"/>
        <v>0</v>
      </c>
      <c r="BS20" s="209">
        <f t="shared" si="103"/>
        <v>0</v>
      </c>
      <c r="BT20" s="592"/>
      <c r="BU20" s="177">
        <f t="shared" si="64"/>
        <v>0</v>
      </c>
      <c r="BV20" s="177">
        <f t="shared" si="65"/>
        <v>0</v>
      </c>
      <c r="BW20" s="592"/>
      <c r="BX20" s="209">
        <f t="shared" si="66"/>
        <v>0</v>
      </c>
      <c r="BY20" s="209">
        <f t="shared" si="67"/>
        <v>0</v>
      </c>
      <c r="BZ20" s="209">
        <f t="shared" si="68"/>
        <v>0</v>
      </c>
      <c r="CA20" s="209">
        <f t="shared" si="69"/>
        <v>0</v>
      </c>
      <c r="CB20" s="209">
        <f t="shared" si="70"/>
        <v>0</v>
      </c>
      <c r="CC20" s="209">
        <f t="shared" si="71"/>
        <v>0</v>
      </c>
      <c r="CD20" s="209">
        <f t="shared" si="72"/>
        <v>0</v>
      </c>
      <c r="CE20" s="209">
        <f t="shared" si="73"/>
        <v>0</v>
      </c>
      <c r="CF20" s="209">
        <f t="shared" si="74"/>
        <v>0</v>
      </c>
      <c r="CG20" s="209">
        <f t="shared" si="75"/>
        <v>0</v>
      </c>
      <c r="CH20" s="209">
        <f t="shared" si="76"/>
        <v>0</v>
      </c>
      <c r="CI20" s="209">
        <f t="shared" si="77"/>
        <v>0</v>
      </c>
      <c r="CJ20" s="209">
        <f t="shared" si="78"/>
        <v>0</v>
      </c>
      <c r="CK20" s="209">
        <f t="shared" si="79"/>
        <v>0</v>
      </c>
      <c r="CL20" s="209">
        <f t="shared" si="80"/>
        <v>0</v>
      </c>
      <c r="CM20" s="209">
        <f t="shared" si="81"/>
        <v>0</v>
      </c>
      <c r="CN20" s="8"/>
      <c r="CO20" s="999"/>
    </row>
    <row r="21" spans="1:93" s="384" customFormat="1" ht="57" customHeight="1">
      <c r="A21" s="8"/>
      <c r="B21" s="191"/>
      <c r="C21" s="8"/>
      <c r="D21" s="255" t="s">
        <v>449</v>
      </c>
      <c r="E21" s="903" t="s">
        <v>318</v>
      </c>
      <c r="F21" s="256" t="s">
        <v>228</v>
      </c>
      <c r="G21" s="199" t="s">
        <v>69</v>
      </c>
      <c r="H21" s="199">
        <v>3</v>
      </c>
      <c r="I21" s="624" t="s">
        <v>453</v>
      </c>
      <c r="J21" s="258">
        <v>163.9</v>
      </c>
      <c r="K21" s="82"/>
      <c r="L21" s="202"/>
      <c r="M21" s="83"/>
      <c r="N21" s="203"/>
      <c r="O21" s="382"/>
      <c r="P21" s="204"/>
      <c r="Q21" s="102"/>
      <c r="R21" s="103"/>
      <c r="S21" s="102"/>
      <c r="T21" s="102"/>
      <c r="U21" s="200">
        <f t="shared" si="104"/>
        <v>0</v>
      </c>
      <c r="V21" s="201" t="str">
        <f t="shared" si="105"/>
        <v>No</v>
      </c>
      <c r="W21" s="119" t="str">
        <f t="shared" si="87"/>
        <v>No</v>
      </c>
      <c r="Y21" s="118">
        <v>1</v>
      </c>
      <c r="Z21" s="119">
        <f t="shared" si="106"/>
        <v>0</v>
      </c>
      <c r="AA21" s="5"/>
      <c r="AB21" s="343">
        <v>2.37</v>
      </c>
      <c r="AC21" s="186">
        <f t="shared" si="107"/>
        <v>0</v>
      </c>
      <c r="AD21" s="185">
        <f>K21*H21</f>
        <v>0</v>
      </c>
      <c r="AE21" s="185">
        <f t="shared" si="88"/>
        <v>0</v>
      </c>
      <c r="AF21" s="185">
        <f t="shared" si="89"/>
        <v>0</v>
      </c>
      <c r="AG21" s="185">
        <f t="shared" si="90"/>
        <v>0</v>
      </c>
      <c r="AH21" s="185">
        <f t="shared" si="91"/>
        <v>0</v>
      </c>
      <c r="AI21" s="185">
        <f t="shared" si="92"/>
        <v>0</v>
      </c>
      <c r="AJ21" s="185">
        <f t="shared" si="93"/>
        <v>0</v>
      </c>
      <c r="AK21" s="185">
        <f t="shared" si="94"/>
        <v>0</v>
      </c>
      <c r="AL21" s="185">
        <f t="shared" si="95"/>
        <v>0</v>
      </c>
      <c r="AM21" s="185">
        <f t="shared" si="96"/>
        <v>0</v>
      </c>
      <c r="AN21" s="578">
        <v>1</v>
      </c>
      <c r="AO21" s="575">
        <v>2</v>
      </c>
      <c r="AP21" s="209">
        <f t="shared" si="45"/>
        <v>0</v>
      </c>
      <c r="AQ21" s="562">
        <v>10</v>
      </c>
      <c r="AR21" s="209">
        <f t="shared" si="46"/>
        <v>0</v>
      </c>
      <c r="AS21" s="562"/>
      <c r="AT21" s="209">
        <f t="shared" si="47"/>
        <v>0</v>
      </c>
      <c r="AU21" s="579"/>
      <c r="AV21" s="209">
        <f t="shared" si="48"/>
        <v>0</v>
      </c>
      <c r="AW21" s="579"/>
      <c r="AX21" s="209">
        <f t="shared" si="49"/>
        <v>0</v>
      </c>
      <c r="AY21" s="579"/>
      <c r="AZ21" s="209">
        <f t="shared" si="50"/>
        <v>0</v>
      </c>
      <c r="BA21" s="579">
        <v>1</v>
      </c>
      <c r="BB21" s="209">
        <f t="shared" si="51"/>
        <v>0</v>
      </c>
      <c r="BC21" s="579">
        <v>1</v>
      </c>
      <c r="BD21" s="209">
        <f t="shared" si="52"/>
        <v>0</v>
      </c>
      <c r="BE21" s="579"/>
      <c r="BF21" s="209">
        <f t="shared" si="53"/>
        <v>0</v>
      </c>
      <c r="BG21" s="579">
        <v>1</v>
      </c>
      <c r="BH21" s="209">
        <f t="shared" si="54"/>
        <v>0</v>
      </c>
      <c r="BI21" s="579"/>
      <c r="BJ21" s="209">
        <f t="shared" si="55"/>
        <v>0</v>
      </c>
      <c r="BK21" s="587"/>
      <c r="BL21" s="209">
        <f t="shared" si="56"/>
        <v>0</v>
      </c>
      <c r="BM21" s="209">
        <f t="shared" si="97"/>
        <v>0</v>
      </c>
      <c r="BN21" s="209">
        <f t="shared" si="98"/>
        <v>0</v>
      </c>
      <c r="BO21" s="209">
        <f t="shared" si="99"/>
        <v>0</v>
      </c>
      <c r="BP21" s="209">
        <f t="shared" si="100"/>
        <v>0</v>
      </c>
      <c r="BQ21" s="209">
        <f t="shared" si="101"/>
        <v>0</v>
      </c>
      <c r="BR21" s="209">
        <f t="shared" si="102"/>
        <v>0</v>
      </c>
      <c r="BS21" s="209">
        <f t="shared" si="103"/>
        <v>0</v>
      </c>
      <c r="BT21" s="592"/>
      <c r="BU21" s="177">
        <f t="shared" si="64"/>
        <v>0</v>
      </c>
      <c r="BV21" s="177">
        <f t="shared" si="65"/>
        <v>0</v>
      </c>
      <c r="BW21" s="592"/>
      <c r="BX21" s="209">
        <f t="shared" si="66"/>
        <v>0</v>
      </c>
      <c r="BY21" s="209">
        <f t="shared" si="67"/>
        <v>0</v>
      </c>
      <c r="BZ21" s="209">
        <f t="shared" si="68"/>
        <v>0</v>
      </c>
      <c r="CA21" s="209">
        <f t="shared" si="69"/>
        <v>0</v>
      </c>
      <c r="CB21" s="209">
        <f t="shared" si="70"/>
        <v>0</v>
      </c>
      <c r="CC21" s="209">
        <f t="shared" si="71"/>
        <v>0</v>
      </c>
      <c r="CD21" s="209">
        <f t="shared" si="72"/>
        <v>0</v>
      </c>
      <c r="CE21" s="209">
        <f t="shared" si="73"/>
        <v>0</v>
      </c>
      <c r="CF21" s="209">
        <f t="shared" si="74"/>
        <v>0</v>
      </c>
      <c r="CG21" s="209">
        <f t="shared" si="75"/>
        <v>0</v>
      </c>
      <c r="CH21" s="209">
        <f t="shared" si="76"/>
        <v>0</v>
      </c>
      <c r="CI21" s="209">
        <f t="shared" si="77"/>
        <v>0</v>
      </c>
      <c r="CJ21" s="209">
        <f t="shared" si="78"/>
        <v>0</v>
      </c>
      <c r="CK21" s="209">
        <f t="shared" si="79"/>
        <v>0</v>
      </c>
      <c r="CL21" s="209">
        <f t="shared" si="80"/>
        <v>0</v>
      </c>
      <c r="CM21" s="209">
        <f t="shared" si="81"/>
        <v>0</v>
      </c>
      <c r="CN21" s="8"/>
      <c r="CO21" s="999"/>
    </row>
    <row r="22" spans="1:93" s="386" customFormat="1" ht="57" customHeight="1">
      <c r="A22" s="65"/>
      <c r="B22" s="191"/>
      <c r="C22" s="8"/>
      <c r="D22" s="107" t="s">
        <v>450</v>
      </c>
      <c r="E22" s="905" t="s">
        <v>318</v>
      </c>
      <c r="F22" s="597" t="s">
        <v>105</v>
      </c>
      <c r="G22" s="136" t="s">
        <v>221</v>
      </c>
      <c r="H22" s="136">
        <v>1</v>
      </c>
      <c r="I22" s="10" t="s">
        <v>453</v>
      </c>
      <c r="J22" s="639">
        <v>119.9</v>
      </c>
      <c r="K22" s="72"/>
      <c r="L22" s="193"/>
      <c r="M22" s="73"/>
      <c r="N22" s="194"/>
      <c r="O22" s="74"/>
      <c r="P22" s="195"/>
      <c r="Q22" s="100"/>
      <c r="R22" s="101"/>
      <c r="S22" s="100"/>
      <c r="T22" s="100"/>
      <c r="U22" s="641">
        <f t="shared" si="104"/>
        <v>0</v>
      </c>
      <c r="V22" s="8" t="str">
        <f t="shared" si="105"/>
        <v>No</v>
      </c>
      <c r="W22" s="197" t="str">
        <f t="shared" si="87"/>
        <v>No</v>
      </c>
      <c r="X22" s="384"/>
      <c r="Y22" s="118">
        <v>1</v>
      </c>
      <c r="Z22" s="119">
        <f t="shared" si="106"/>
        <v>0</v>
      </c>
      <c r="AA22" s="5"/>
      <c r="AB22" s="343">
        <v>1.3</v>
      </c>
      <c r="AC22" s="186">
        <f t="shared" si="107"/>
        <v>0</v>
      </c>
      <c r="AD22" s="185">
        <f t="shared" ref="AD22:AD23" si="108">K22*H22</f>
        <v>0</v>
      </c>
      <c r="AE22" s="185">
        <f t="shared" si="88"/>
        <v>0</v>
      </c>
      <c r="AF22" s="185">
        <f t="shared" si="89"/>
        <v>0</v>
      </c>
      <c r="AG22" s="185">
        <f t="shared" si="90"/>
        <v>0</v>
      </c>
      <c r="AH22" s="185">
        <f t="shared" si="91"/>
        <v>0</v>
      </c>
      <c r="AI22" s="185">
        <f t="shared" si="92"/>
        <v>0</v>
      </c>
      <c r="AJ22" s="185">
        <f t="shared" si="93"/>
        <v>0</v>
      </c>
      <c r="AK22" s="185">
        <f t="shared" si="94"/>
        <v>0</v>
      </c>
      <c r="AL22" s="185">
        <f t="shared" si="95"/>
        <v>0</v>
      </c>
      <c r="AM22" s="185">
        <f t="shared" si="96"/>
        <v>0</v>
      </c>
      <c r="AN22" s="578">
        <v>1</v>
      </c>
      <c r="AO22" s="575">
        <v>2</v>
      </c>
      <c r="AP22" s="209">
        <f t="shared" si="45"/>
        <v>0</v>
      </c>
      <c r="AQ22" s="562">
        <v>2</v>
      </c>
      <c r="AR22" s="209">
        <f t="shared" si="46"/>
        <v>0</v>
      </c>
      <c r="AS22" s="562"/>
      <c r="AT22" s="209">
        <f t="shared" si="47"/>
        <v>0</v>
      </c>
      <c r="AU22" s="579"/>
      <c r="AV22" s="209">
        <f t="shared" si="48"/>
        <v>0</v>
      </c>
      <c r="AW22" s="579"/>
      <c r="AX22" s="209">
        <f t="shared" si="49"/>
        <v>0</v>
      </c>
      <c r="AY22" s="579"/>
      <c r="AZ22" s="209">
        <f t="shared" si="50"/>
        <v>0</v>
      </c>
      <c r="BA22" s="579"/>
      <c r="BB22" s="209">
        <f t="shared" si="51"/>
        <v>0</v>
      </c>
      <c r="BC22" s="579"/>
      <c r="BD22" s="209">
        <f t="shared" si="52"/>
        <v>0</v>
      </c>
      <c r="BE22" s="579"/>
      <c r="BF22" s="209">
        <f t="shared" si="53"/>
        <v>0</v>
      </c>
      <c r="BG22" s="579">
        <v>1</v>
      </c>
      <c r="BH22" s="209">
        <f t="shared" si="54"/>
        <v>0</v>
      </c>
      <c r="BI22" s="579"/>
      <c r="BJ22" s="209">
        <f t="shared" si="55"/>
        <v>0</v>
      </c>
      <c r="BK22" s="587"/>
      <c r="BL22" s="209">
        <f t="shared" si="56"/>
        <v>0</v>
      </c>
      <c r="BM22" s="209">
        <f t="shared" si="97"/>
        <v>0</v>
      </c>
      <c r="BN22" s="209">
        <f t="shared" si="98"/>
        <v>0</v>
      </c>
      <c r="BO22" s="209">
        <f t="shared" si="99"/>
        <v>0</v>
      </c>
      <c r="BP22" s="209">
        <f t="shared" si="100"/>
        <v>0</v>
      </c>
      <c r="BQ22" s="209">
        <f t="shared" si="101"/>
        <v>0</v>
      </c>
      <c r="BR22" s="209">
        <f t="shared" si="102"/>
        <v>0</v>
      </c>
      <c r="BS22" s="209">
        <f t="shared" si="103"/>
        <v>0</v>
      </c>
      <c r="BT22" s="592"/>
      <c r="BU22" s="177">
        <f t="shared" si="64"/>
        <v>0</v>
      </c>
      <c r="BV22" s="177">
        <f t="shared" si="65"/>
        <v>0</v>
      </c>
      <c r="BW22" s="592"/>
      <c r="BX22" s="209">
        <f t="shared" si="66"/>
        <v>0</v>
      </c>
      <c r="BY22" s="209">
        <f t="shared" si="67"/>
        <v>0</v>
      </c>
      <c r="BZ22" s="209">
        <f t="shared" si="68"/>
        <v>0</v>
      </c>
      <c r="CA22" s="209">
        <f t="shared" si="69"/>
        <v>0</v>
      </c>
      <c r="CB22" s="209">
        <f t="shared" si="70"/>
        <v>0</v>
      </c>
      <c r="CC22" s="209">
        <f t="shared" si="71"/>
        <v>0</v>
      </c>
      <c r="CD22" s="209">
        <f t="shared" si="72"/>
        <v>0</v>
      </c>
      <c r="CE22" s="209">
        <f t="shared" si="73"/>
        <v>0</v>
      </c>
      <c r="CF22" s="209">
        <f t="shared" si="74"/>
        <v>0</v>
      </c>
      <c r="CG22" s="209">
        <f t="shared" si="75"/>
        <v>0</v>
      </c>
      <c r="CH22" s="209">
        <f t="shared" si="76"/>
        <v>0</v>
      </c>
      <c r="CI22" s="209">
        <f t="shared" si="77"/>
        <v>0</v>
      </c>
      <c r="CJ22" s="209">
        <f t="shared" si="78"/>
        <v>0</v>
      </c>
      <c r="CK22" s="209">
        <f t="shared" si="79"/>
        <v>0</v>
      </c>
      <c r="CL22" s="209">
        <f t="shared" si="80"/>
        <v>0</v>
      </c>
      <c r="CM22" s="209">
        <f t="shared" si="81"/>
        <v>0</v>
      </c>
      <c r="CN22" s="8"/>
      <c r="CO22" s="373"/>
    </row>
    <row r="23" spans="1:93" s="386" customFormat="1" ht="57" customHeight="1">
      <c r="A23" s="65"/>
      <c r="B23" s="205"/>
      <c r="C23" s="25"/>
      <c r="D23" s="447" t="s">
        <v>451</v>
      </c>
      <c r="E23" s="906" t="s">
        <v>318</v>
      </c>
      <c r="F23" s="820" t="s">
        <v>106</v>
      </c>
      <c r="G23" s="821" t="s">
        <v>221</v>
      </c>
      <c r="H23" s="821">
        <v>1</v>
      </c>
      <c r="I23" s="450" t="s">
        <v>453</v>
      </c>
      <c r="J23" s="900">
        <v>152.9</v>
      </c>
      <c r="K23" s="823"/>
      <c r="L23" s="824"/>
      <c r="M23" s="825"/>
      <c r="N23" s="826"/>
      <c r="O23" s="901"/>
      <c r="P23" s="453"/>
      <c r="Q23" s="452"/>
      <c r="R23" s="455"/>
      <c r="S23" s="452"/>
      <c r="T23" s="452"/>
      <c r="U23" s="828">
        <f t="shared" si="104"/>
        <v>0</v>
      </c>
      <c r="V23" s="449" t="str">
        <f t="shared" si="105"/>
        <v>No</v>
      </c>
      <c r="W23" s="123" t="str">
        <f t="shared" si="87"/>
        <v>No</v>
      </c>
      <c r="X23" s="384"/>
      <c r="Y23" s="122">
        <v>1</v>
      </c>
      <c r="Z23" s="123">
        <f t="shared" si="106"/>
        <v>0</v>
      </c>
      <c r="AA23" s="5"/>
      <c r="AB23" s="343">
        <v>2.15</v>
      </c>
      <c r="AC23" s="186">
        <f t="shared" si="107"/>
        <v>0</v>
      </c>
      <c r="AD23" s="185">
        <f t="shared" si="108"/>
        <v>0</v>
      </c>
      <c r="AE23" s="185">
        <f t="shared" si="88"/>
        <v>0</v>
      </c>
      <c r="AF23" s="185">
        <f t="shared" si="89"/>
        <v>0</v>
      </c>
      <c r="AG23" s="185">
        <f t="shared" si="90"/>
        <v>0</v>
      </c>
      <c r="AH23" s="185">
        <f t="shared" si="91"/>
        <v>0</v>
      </c>
      <c r="AI23" s="185">
        <f t="shared" si="92"/>
        <v>0</v>
      </c>
      <c r="AJ23" s="185">
        <f t="shared" si="93"/>
        <v>0</v>
      </c>
      <c r="AK23" s="185">
        <f t="shared" si="94"/>
        <v>0</v>
      </c>
      <c r="AL23" s="185">
        <f t="shared" si="95"/>
        <v>0</v>
      </c>
      <c r="AM23" s="185">
        <f t="shared" si="96"/>
        <v>0</v>
      </c>
      <c r="AN23" s="578">
        <v>1</v>
      </c>
      <c r="AO23" s="575"/>
      <c r="AP23" s="209">
        <f t="shared" si="45"/>
        <v>0</v>
      </c>
      <c r="AQ23" s="562">
        <v>4</v>
      </c>
      <c r="AR23" s="209">
        <f t="shared" si="46"/>
        <v>0</v>
      </c>
      <c r="AS23" s="562"/>
      <c r="AT23" s="209">
        <f t="shared" si="47"/>
        <v>0</v>
      </c>
      <c r="AU23" s="579"/>
      <c r="AV23" s="209">
        <f t="shared" si="48"/>
        <v>0</v>
      </c>
      <c r="AW23" s="579"/>
      <c r="AX23" s="209">
        <f t="shared" si="49"/>
        <v>0</v>
      </c>
      <c r="AY23" s="579"/>
      <c r="AZ23" s="209">
        <f t="shared" si="50"/>
        <v>0</v>
      </c>
      <c r="BA23" s="579"/>
      <c r="BB23" s="209">
        <f t="shared" si="51"/>
        <v>0</v>
      </c>
      <c r="BC23" s="579">
        <v>1</v>
      </c>
      <c r="BD23" s="209">
        <f t="shared" si="52"/>
        <v>0</v>
      </c>
      <c r="BE23" s="579"/>
      <c r="BF23" s="209">
        <f t="shared" si="53"/>
        <v>0</v>
      </c>
      <c r="BG23" s="579"/>
      <c r="BH23" s="209">
        <f t="shared" si="54"/>
        <v>0</v>
      </c>
      <c r="BI23" s="579"/>
      <c r="BJ23" s="209">
        <f t="shared" si="55"/>
        <v>0</v>
      </c>
      <c r="BK23" s="587"/>
      <c r="BL23" s="209">
        <f t="shared" si="56"/>
        <v>0</v>
      </c>
      <c r="BM23" s="209">
        <f t="shared" si="97"/>
        <v>0</v>
      </c>
      <c r="BN23" s="209">
        <f t="shared" si="98"/>
        <v>0</v>
      </c>
      <c r="BO23" s="209">
        <f t="shared" si="99"/>
        <v>0</v>
      </c>
      <c r="BP23" s="209">
        <f t="shared" si="100"/>
        <v>0</v>
      </c>
      <c r="BQ23" s="209">
        <f t="shared" si="101"/>
        <v>0</v>
      </c>
      <c r="BR23" s="209">
        <f t="shared" si="102"/>
        <v>0</v>
      </c>
      <c r="BS23" s="209">
        <f t="shared" si="103"/>
        <v>0</v>
      </c>
      <c r="BT23" s="592"/>
      <c r="BU23" s="177">
        <f t="shared" si="64"/>
        <v>0</v>
      </c>
      <c r="BV23" s="177">
        <f t="shared" si="65"/>
        <v>0</v>
      </c>
      <c r="BW23" s="592"/>
      <c r="BX23" s="209">
        <f t="shared" si="66"/>
        <v>0</v>
      </c>
      <c r="BY23" s="209">
        <f t="shared" si="67"/>
        <v>0</v>
      </c>
      <c r="BZ23" s="209">
        <f t="shared" si="68"/>
        <v>0</v>
      </c>
      <c r="CA23" s="209">
        <f t="shared" si="69"/>
        <v>0</v>
      </c>
      <c r="CB23" s="209">
        <f t="shared" si="70"/>
        <v>0</v>
      </c>
      <c r="CC23" s="209">
        <f t="shared" si="71"/>
        <v>0</v>
      </c>
      <c r="CD23" s="209">
        <f t="shared" si="72"/>
        <v>0</v>
      </c>
      <c r="CE23" s="209">
        <f t="shared" si="73"/>
        <v>0</v>
      </c>
      <c r="CF23" s="209">
        <f t="shared" si="74"/>
        <v>0</v>
      </c>
      <c r="CG23" s="209">
        <f t="shared" si="75"/>
        <v>0</v>
      </c>
      <c r="CH23" s="209">
        <f t="shared" si="76"/>
        <v>0</v>
      </c>
      <c r="CI23" s="209">
        <f t="shared" si="77"/>
        <v>0</v>
      </c>
      <c r="CJ23" s="209">
        <f t="shared" si="78"/>
        <v>0</v>
      </c>
      <c r="CK23" s="209">
        <f t="shared" si="79"/>
        <v>0</v>
      </c>
      <c r="CL23" s="209">
        <f t="shared" si="80"/>
        <v>0</v>
      </c>
      <c r="CM23" s="209">
        <f t="shared" si="81"/>
        <v>0</v>
      </c>
      <c r="CN23" s="8"/>
      <c r="CO23" s="373"/>
    </row>
    <row r="24" spans="1:93" s="7" customFormat="1" ht="35.75" customHeight="1">
      <c r="A24" s="65"/>
      <c r="B24" s="64"/>
      <c r="C24" s="67"/>
      <c r="D24" s="433" t="s">
        <v>384</v>
      </c>
      <c r="E24" s="64"/>
      <c r="F24" s="63"/>
      <c r="G24" s="63"/>
      <c r="H24" s="63"/>
      <c r="I24" s="67"/>
      <c r="J24" s="66"/>
      <c r="K24" s="178"/>
      <c r="L24" s="65"/>
      <c r="M24" s="41"/>
      <c r="N24" s="67"/>
      <c r="O24" s="67"/>
      <c r="P24" s="67"/>
      <c r="Q24" s="67"/>
      <c r="R24" s="140"/>
      <c r="S24" s="140"/>
      <c r="T24" s="140"/>
      <c r="U24" s="130"/>
      <c r="V24" s="130" t="s">
        <v>27</v>
      </c>
      <c r="W24" s="130" t="s">
        <v>27</v>
      </c>
      <c r="AA24" s="5"/>
      <c r="AB24" s="341"/>
      <c r="AC24" s="186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340"/>
      <c r="AO24" s="575"/>
      <c r="AP24" s="209">
        <f t="shared" ref="AP24:AP58" si="109">SUM($K24:$T24)*AO24</f>
        <v>0</v>
      </c>
      <c r="AQ24" s="575"/>
      <c r="AR24" s="209">
        <f t="shared" ref="AR24:AR58" si="110">SUM($K24:$T24)*AQ24</f>
        <v>0</v>
      </c>
      <c r="AS24" s="575"/>
      <c r="AT24" s="209">
        <f t="shared" ref="AT24:AT58" si="111">SUM($K24:$T24)*AS24</f>
        <v>0</v>
      </c>
      <c r="AU24" s="576"/>
      <c r="AV24" s="209">
        <f t="shared" ref="AV24:AV58" si="112">SUM($K24:$T24)*AU24</f>
        <v>0</v>
      </c>
      <c r="AW24" s="576"/>
      <c r="AX24" s="209">
        <f t="shared" ref="AX24:AX58" si="113">SUM($K24:$T24)*AW24</f>
        <v>0</v>
      </c>
      <c r="AY24" s="576"/>
      <c r="AZ24" s="209">
        <f t="shared" ref="AZ24:AZ58" si="114">SUM($K24:$T24)*AY24</f>
        <v>0</v>
      </c>
      <c r="BA24" s="576"/>
      <c r="BB24" s="209">
        <f t="shared" ref="BB24:BB58" si="115">SUM($K24:$T24)*BA24</f>
        <v>0</v>
      </c>
      <c r="BC24" s="576"/>
      <c r="BD24" s="209">
        <f t="shared" ref="BD24:BD58" si="116">SUM($K24:$T24)*BC24</f>
        <v>0</v>
      </c>
      <c r="BE24" s="576"/>
      <c r="BF24" s="209">
        <f t="shared" ref="BF24:BF58" si="117">SUM($K24:$T24)*BE24</f>
        <v>0</v>
      </c>
      <c r="BG24" s="576"/>
      <c r="BH24" s="209">
        <f t="shared" ref="BH24:BH58" si="118">SUM($K24:$T24)*BG24</f>
        <v>0</v>
      </c>
      <c r="BI24" s="576"/>
      <c r="BJ24" s="209">
        <f t="shared" ref="BJ24:BJ58" si="119">SUM($K24:$T24)*BI24</f>
        <v>0</v>
      </c>
      <c r="BK24" s="586"/>
      <c r="BL24" s="209">
        <f t="shared" ref="BL24:BL52" si="120">IF(G24="XS",IF(SUM(K24:T24)&gt;0,SUM(K24:T24),0),0)*H24</f>
        <v>0</v>
      </c>
      <c r="BM24" s="577"/>
      <c r="BN24" s="577"/>
      <c r="BO24" s="577"/>
      <c r="BP24" s="577"/>
      <c r="BQ24" s="577"/>
      <c r="BR24" s="577"/>
      <c r="BS24" s="577"/>
      <c r="BT24" s="591"/>
      <c r="BU24" s="177">
        <f t="shared" ref="BU24:BU49" si="121">IF(E24="",IF(SUM(K24:T24)&gt;0,SUM(K24:T24),0),0)*H24</f>
        <v>0</v>
      </c>
      <c r="BV24" s="177">
        <f t="shared" ref="BV24:BV49" si="122">IF(E24="Dual tex.",IF(SUM(K24:T24)&gt;0,SUM(K24:T24),0),0)*H24</f>
        <v>0</v>
      </c>
      <c r="BW24" s="591"/>
      <c r="BX24" s="209">
        <f t="shared" ref="BX24:BX48" si="123">IF(F24="sloper",IF(SUM(K24:T24)&gt;0,SUM(K24:T24),0),0)*H24</f>
        <v>0</v>
      </c>
      <c r="BY24" s="209">
        <f t="shared" ref="BY24:BY48" si="124">IF(F24="footholds",IF(SUM(K24:T24)&gt;0,SUM(K24:T24),0),0)*H24</f>
        <v>0</v>
      </c>
      <c r="BZ24" s="209">
        <f t="shared" ref="BZ24:BZ48" si="125">IF(F24="micros",IF(SUM(K24:T24)&gt;0,SUM(K24:T24),0),0)*H24</f>
        <v>0</v>
      </c>
      <c r="CA24" s="209">
        <f t="shared" ref="CA24:CA48" si="126">IF(F24="jug",IF(SUM(K24:T24)&gt;0,SUM(K24:T24),0),0)*H24</f>
        <v>0</v>
      </c>
      <c r="CB24" s="209">
        <f t="shared" ref="CB24:CB48" si="127">IF(F24="ledge",IF(SUM(K24:T24)&gt;0,SUM(K24:T24),0),0)*H24</f>
        <v>0</v>
      </c>
      <c r="CC24" s="209">
        <f t="shared" ref="CC24:CC48" si="128">IF(F24="edge",IF(SUM(K24:T24)&gt;0,SUM(K24:T24),0),0)*H24</f>
        <v>0</v>
      </c>
      <c r="CD24" s="209">
        <f t="shared" ref="CD24:CD48" si="129">IF(F24="crimp",IF(SUM(K24:T24)&gt;0,SUM(K24:T24),0),0)*H24</f>
        <v>0</v>
      </c>
      <c r="CE24" s="209">
        <f t="shared" ref="CE24:CE48" si="130">IF(F24="incut",IF(SUM(K24:T24)&gt;0,SUM(K24:T24),0),0)*H24</f>
        <v>0</v>
      </c>
      <c r="CF24" s="209">
        <f t="shared" ref="CF24:CF48" si="131">IF(F24="dish",IF(SUM(K24:T24)&gt;0,SUM(K24:T24),0),0)*H24</f>
        <v>0</v>
      </c>
      <c r="CG24" s="209">
        <f t="shared" ref="CG24:CG48" si="132">IF(F24="pinch",IF(SUM(K24:T24)&gt;0,SUM(K24:T24),0),0)*H24</f>
        <v>0</v>
      </c>
      <c r="CH24" s="209">
        <f t="shared" ref="CH24:CH48" si="133">IF(F24="pocket",IF(SUM(K24:T24)&gt;0,SUM(K24:T24),0),0)*H24</f>
        <v>0</v>
      </c>
      <c r="CI24" s="209">
        <f t="shared" ref="CI24:CI48" si="134">IF(F24="insert",IF(SUM(K24:T24)&gt;0,SUM(K24:T24),0),0)*H24</f>
        <v>0</v>
      </c>
      <c r="CJ24" s="209">
        <f t="shared" ref="CJ24:CJ48" si="135">IF(F24="feature",IF(SUM(K24:T24)&gt;0,SUM(K24:T24),0),0)*H24</f>
        <v>0</v>
      </c>
      <c r="CK24" s="209">
        <f t="shared" ref="CK24:CK48" si="136">IF(F24="scoop",IF(SUM(K24:T24)&gt;0,SUM(K24:T24),0),0)*H24</f>
        <v>0</v>
      </c>
      <c r="CL24" s="209">
        <f t="shared" ref="CL24:CL48" si="137">IF(F24="positive",IF(SUM(K24:T24)&gt;0,SUM(K24:T24),0),0)*H24</f>
        <v>0</v>
      </c>
      <c r="CM24" s="209">
        <f t="shared" ref="CM24:CM48" si="138">IF(F24="various",IF(SUM(K24:T24)&gt;0,SUM(K24:T24),0),0)*H24</f>
        <v>0</v>
      </c>
      <c r="CN24" s="65"/>
    </row>
    <row r="25" spans="1:93" s="5" customFormat="1" ht="57" customHeight="1">
      <c r="A25" s="8"/>
      <c r="B25" s="183"/>
      <c r="C25" s="156"/>
      <c r="D25" s="254" t="s">
        <v>87</v>
      </c>
      <c r="E25" s="417"/>
      <c r="F25" s="418" t="s">
        <v>105</v>
      </c>
      <c r="G25" s="184" t="s">
        <v>70</v>
      </c>
      <c r="H25" s="184">
        <v>1</v>
      </c>
      <c r="I25" s="418" t="s">
        <v>453</v>
      </c>
      <c r="J25" s="907">
        <v>107.06850000000001</v>
      </c>
      <c r="K25" s="419"/>
      <c r="L25" s="420"/>
      <c r="M25" s="421"/>
      <c r="N25" s="422"/>
      <c r="O25" s="423"/>
      <c r="P25" s="187"/>
      <c r="Q25" s="188"/>
      <c r="R25" s="189"/>
      <c r="S25" s="188"/>
      <c r="T25" s="188"/>
      <c r="U25" s="424">
        <f>SUM(K25:T25)*J25</f>
        <v>0</v>
      </c>
      <c r="V25" s="190" t="str">
        <f>IF(SUM(K25:T25)&gt;0,"Yes","No")</f>
        <v>No</v>
      </c>
      <c r="W25" s="115" t="str">
        <f t="shared" ref="W25:W58" si="139">IF(B25="New","Yes","No")</f>
        <v>No</v>
      </c>
      <c r="Y25" s="114">
        <v>1</v>
      </c>
      <c r="Z25" s="115">
        <f>Y25*SUM(K25:T25)</f>
        <v>0</v>
      </c>
      <c r="AB25" s="342">
        <v>1.7</v>
      </c>
      <c r="AC25" s="186">
        <f>SUM(K25:T25)*AB25</f>
        <v>0</v>
      </c>
      <c r="AD25" s="185">
        <f>K25*$H$25</f>
        <v>0</v>
      </c>
      <c r="AE25" s="185">
        <f t="shared" ref="AE25:AE58" si="140">L25*H25</f>
        <v>0</v>
      </c>
      <c r="AF25" s="185">
        <f t="shared" ref="AF25:AF58" si="141">M25*H25</f>
        <v>0</v>
      </c>
      <c r="AG25" s="185">
        <f t="shared" ref="AG25:AG58" si="142">N25*H25</f>
        <v>0</v>
      </c>
      <c r="AH25" s="185">
        <f t="shared" ref="AH25:AH58" si="143">O25*H25</f>
        <v>0</v>
      </c>
      <c r="AI25" s="185">
        <f t="shared" ref="AI25:AI58" si="144">P25*H25</f>
        <v>0</v>
      </c>
      <c r="AJ25" s="185">
        <f t="shared" ref="AJ25:AJ58" si="145">Q25*H25</f>
        <v>0</v>
      </c>
      <c r="AK25" s="185">
        <f t="shared" ref="AK25:AK58" si="146">R25*H25</f>
        <v>0</v>
      </c>
      <c r="AL25" s="185">
        <f t="shared" ref="AL25:AL58" si="147">S25*H25</f>
        <v>0</v>
      </c>
      <c r="AM25" s="185">
        <f t="shared" ref="AM25:AM58" si="148">T25*H25</f>
        <v>0</v>
      </c>
      <c r="AN25" s="578">
        <v>1</v>
      </c>
      <c r="AO25" s="575">
        <v>4</v>
      </c>
      <c r="AP25" s="209">
        <f t="shared" si="109"/>
        <v>0</v>
      </c>
      <c r="AQ25" s="562"/>
      <c r="AR25" s="209">
        <f t="shared" si="110"/>
        <v>0</v>
      </c>
      <c r="AS25" s="562"/>
      <c r="AT25" s="209">
        <f t="shared" si="111"/>
        <v>0</v>
      </c>
      <c r="AU25" s="579"/>
      <c r="AV25" s="209">
        <f t="shared" si="112"/>
        <v>0</v>
      </c>
      <c r="AW25" s="579"/>
      <c r="AX25" s="209">
        <f t="shared" si="113"/>
        <v>0</v>
      </c>
      <c r="AY25" s="579"/>
      <c r="AZ25" s="209">
        <f t="shared" si="114"/>
        <v>0</v>
      </c>
      <c r="BA25" s="579">
        <v>1</v>
      </c>
      <c r="BB25" s="209">
        <f t="shared" si="115"/>
        <v>0</v>
      </c>
      <c r="BC25" s="579"/>
      <c r="BD25" s="209">
        <f t="shared" si="116"/>
        <v>0</v>
      </c>
      <c r="BE25" s="579"/>
      <c r="BF25" s="209">
        <f t="shared" si="117"/>
        <v>0</v>
      </c>
      <c r="BG25" s="579"/>
      <c r="BH25" s="209">
        <f t="shared" si="118"/>
        <v>0</v>
      </c>
      <c r="BI25" s="579"/>
      <c r="BJ25" s="209">
        <f t="shared" si="119"/>
        <v>0</v>
      </c>
      <c r="BK25" s="586"/>
      <c r="BL25" s="209">
        <f t="shared" si="120"/>
        <v>0</v>
      </c>
      <c r="BM25" s="209">
        <f t="shared" ref="BM25:BM55" si="149">IF(G25="S",IF(SUM(K25:T25)&gt;0,SUM(K25:T25),0),0)*H25</f>
        <v>0</v>
      </c>
      <c r="BN25" s="209">
        <f t="shared" ref="BN25:BN55" si="150">IF(G25="M",IF(SUM(K25:T25)&gt;0,SUM(K25:T25),0),0)*H25</f>
        <v>0</v>
      </c>
      <c r="BO25" s="209">
        <f t="shared" ref="BO25:BO55" si="151">IF(G25="L",IF(SUM(K25:T25)&gt;0,SUM(K25:T25),0),0)*H25</f>
        <v>0</v>
      </c>
      <c r="BP25" s="209">
        <f t="shared" ref="BP25:BP55" si="152">IF(G25="XL",IF(SUM(K25:T25)&gt;0,SUM(K25:T25),0),0)*H25</f>
        <v>0</v>
      </c>
      <c r="BQ25" s="209">
        <f t="shared" ref="BQ25:BQ55" si="153">IF(G25="2XL",IF(SUM(K25:T25)&gt;0,SUM(K25:T25),0),0)*H25</f>
        <v>0</v>
      </c>
      <c r="BR25" s="209">
        <f t="shared" ref="BR25:BR55" si="154">IF(G25="3XL",IF(SUM(K25:T25)&gt;0,SUM(K25:T25),0),0)*H25</f>
        <v>0</v>
      </c>
      <c r="BS25" s="209">
        <f t="shared" ref="BS25:BS55" si="155">IF(G25="various",IF(SUM(K25:T25)&gt;0,SUM(K25:T25),0),0)*H25</f>
        <v>0</v>
      </c>
      <c r="BT25" s="592"/>
      <c r="BU25" s="177">
        <f t="shared" si="121"/>
        <v>0</v>
      </c>
      <c r="BV25" s="177">
        <f t="shared" si="122"/>
        <v>0</v>
      </c>
      <c r="BW25" s="592"/>
      <c r="BX25" s="209">
        <f t="shared" si="123"/>
        <v>0</v>
      </c>
      <c r="BY25" s="209">
        <f t="shared" si="124"/>
        <v>0</v>
      </c>
      <c r="BZ25" s="209">
        <f t="shared" si="125"/>
        <v>0</v>
      </c>
      <c r="CA25" s="209">
        <f t="shared" si="126"/>
        <v>0</v>
      </c>
      <c r="CB25" s="209">
        <f t="shared" si="127"/>
        <v>0</v>
      </c>
      <c r="CC25" s="209">
        <f t="shared" si="128"/>
        <v>0</v>
      </c>
      <c r="CD25" s="209">
        <f t="shared" si="129"/>
        <v>0</v>
      </c>
      <c r="CE25" s="209">
        <f t="shared" si="130"/>
        <v>0</v>
      </c>
      <c r="CF25" s="209">
        <f t="shared" si="131"/>
        <v>0</v>
      </c>
      <c r="CG25" s="209">
        <f t="shared" si="132"/>
        <v>0</v>
      </c>
      <c r="CH25" s="209">
        <f t="shared" si="133"/>
        <v>0</v>
      </c>
      <c r="CI25" s="209">
        <f t="shared" si="134"/>
        <v>0</v>
      </c>
      <c r="CJ25" s="209">
        <f t="shared" si="135"/>
        <v>0</v>
      </c>
      <c r="CK25" s="209">
        <f t="shared" si="136"/>
        <v>0</v>
      </c>
      <c r="CL25" s="209">
        <f t="shared" si="137"/>
        <v>0</v>
      </c>
      <c r="CM25" s="209">
        <f t="shared" si="138"/>
        <v>0</v>
      </c>
      <c r="CN25" s="8"/>
    </row>
    <row r="26" spans="1:93" s="384" customFormat="1" ht="57" customHeight="1">
      <c r="A26" s="8"/>
      <c r="B26" s="191"/>
      <c r="C26" s="8"/>
      <c r="D26" s="107" t="s">
        <v>260</v>
      </c>
      <c r="E26" s="192"/>
      <c r="F26" s="597" t="s">
        <v>106</v>
      </c>
      <c r="G26" s="136" t="s">
        <v>70</v>
      </c>
      <c r="H26" s="136">
        <v>1</v>
      </c>
      <c r="I26" s="597" t="s">
        <v>453</v>
      </c>
      <c r="J26" s="639">
        <v>107.06850000000001</v>
      </c>
      <c r="K26" s="72"/>
      <c r="L26" s="193"/>
      <c r="M26" s="73"/>
      <c r="N26" s="194"/>
      <c r="O26" s="74"/>
      <c r="P26" s="195"/>
      <c r="Q26" s="100"/>
      <c r="R26" s="101"/>
      <c r="S26" s="100"/>
      <c r="T26" s="120"/>
      <c r="U26" s="640">
        <f t="shared" ref="U26:U57" si="156">SUM(K26:T26)*J26</f>
        <v>0</v>
      </c>
      <c r="V26" s="8" t="str">
        <f t="shared" ref="V26:V56" si="157">IF(SUM(K26:T26)&gt;0,"Yes","No")</f>
        <v>No</v>
      </c>
      <c r="W26" s="197" t="str">
        <f t="shared" si="139"/>
        <v>No</v>
      </c>
      <c r="Y26" s="118">
        <v>1</v>
      </c>
      <c r="Z26" s="119">
        <f t="shared" ref="Z26:Z40" si="158">Y26*SUM(K26:T26)</f>
        <v>0</v>
      </c>
      <c r="AA26" s="5"/>
      <c r="AB26" s="343">
        <v>1.6</v>
      </c>
      <c r="AC26" s="186">
        <f>SUM(K26:T26)*AB26</f>
        <v>0</v>
      </c>
      <c r="AD26" s="185">
        <f>K26*$H$25</f>
        <v>0</v>
      </c>
      <c r="AE26" s="185">
        <f t="shared" si="140"/>
        <v>0</v>
      </c>
      <c r="AF26" s="185">
        <f t="shared" si="141"/>
        <v>0</v>
      </c>
      <c r="AG26" s="185">
        <f t="shared" si="142"/>
        <v>0</v>
      </c>
      <c r="AH26" s="185">
        <f t="shared" si="143"/>
        <v>0</v>
      </c>
      <c r="AI26" s="185">
        <f t="shared" si="144"/>
        <v>0</v>
      </c>
      <c r="AJ26" s="185">
        <f t="shared" si="145"/>
        <v>0</v>
      </c>
      <c r="AK26" s="185">
        <f t="shared" si="146"/>
        <v>0</v>
      </c>
      <c r="AL26" s="185">
        <f t="shared" si="147"/>
        <v>0</v>
      </c>
      <c r="AM26" s="185">
        <f t="shared" si="148"/>
        <v>0</v>
      </c>
      <c r="AN26" s="578">
        <v>1</v>
      </c>
      <c r="AO26" s="575">
        <v>3</v>
      </c>
      <c r="AP26" s="209">
        <f t="shared" si="109"/>
        <v>0</v>
      </c>
      <c r="AQ26" s="562"/>
      <c r="AR26" s="209">
        <f t="shared" si="110"/>
        <v>0</v>
      </c>
      <c r="AS26" s="562"/>
      <c r="AT26" s="209">
        <f t="shared" si="111"/>
        <v>0</v>
      </c>
      <c r="AU26" s="579"/>
      <c r="AV26" s="209">
        <f t="shared" si="112"/>
        <v>0</v>
      </c>
      <c r="AW26" s="579"/>
      <c r="AX26" s="209">
        <f t="shared" si="113"/>
        <v>0</v>
      </c>
      <c r="AY26" s="579"/>
      <c r="AZ26" s="209">
        <f t="shared" si="114"/>
        <v>0</v>
      </c>
      <c r="BA26" s="579"/>
      <c r="BB26" s="209">
        <f t="shared" si="115"/>
        <v>0</v>
      </c>
      <c r="BC26" s="579"/>
      <c r="BD26" s="209">
        <f t="shared" si="116"/>
        <v>0</v>
      </c>
      <c r="BE26" s="579">
        <v>1</v>
      </c>
      <c r="BF26" s="209">
        <f t="shared" si="117"/>
        <v>0</v>
      </c>
      <c r="BG26" s="579"/>
      <c r="BH26" s="209">
        <f t="shared" si="118"/>
        <v>0</v>
      </c>
      <c r="BI26" s="579"/>
      <c r="BJ26" s="209">
        <f t="shared" si="119"/>
        <v>0</v>
      </c>
      <c r="BK26" s="587"/>
      <c r="BL26" s="209">
        <f t="shared" si="120"/>
        <v>0</v>
      </c>
      <c r="BM26" s="209">
        <f t="shared" si="149"/>
        <v>0</v>
      </c>
      <c r="BN26" s="209">
        <f t="shared" si="150"/>
        <v>0</v>
      </c>
      <c r="BO26" s="209">
        <f t="shared" si="151"/>
        <v>0</v>
      </c>
      <c r="BP26" s="209">
        <f t="shared" si="152"/>
        <v>0</v>
      </c>
      <c r="BQ26" s="209">
        <f t="shared" si="153"/>
        <v>0</v>
      </c>
      <c r="BR26" s="209">
        <f t="shared" si="154"/>
        <v>0</v>
      </c>
      <c r="BS26" s="209">
        <f t="shared" si="155"/>
        <v>0</v>
      </c>
      <c r="BT26" s="592"/>
      <c r="BU26" s="177">
        <f t="shared" si="121"/>
        <v>0</v>
      </c>
      <c r="BV26" s="177">
        <f t="shared" si="122"/>
        <v>0</v>
      </c>
      <c r="BW26" s="592"/>
      <c r="BX26" s="209">
        <f t="shared" si="123"/>
        <v>0</v>
      </c>
      <c r="BY26" s="209">
        <f t="shared" si="124"/>
        <v>0</v>
      </c>
      <c r="BZ26" s="209">
        <f t="shared" si="125"/>
        <v>0</v>
      </c>
      <c r="CA26" s="209">
        <f t="shared" si="126"/>
        <v>0</v>
      </c>
      <c r="CB26" s="209">
        <f t="shared" si="127"/>
        <v>0</v>
      </c>
      <c r="CC26" s="209">
        <f t="shared" si="128"/>
        <v>0</v>
      </c>
      <c r="CD26" s="209">
        <f t="shared" si="129"/>
        <v>0</v>
      </c>
      <c r="CE26" s="209">
        <f t="shared" si="130"/>
        <v>0</v>
      </c>
      <c r="CF26" s="209">
        <f t="shared" si="131"/>
        <v>0</v>
      </c>
      <c r="CG26" s="209">
        <f t="shared" si="132"/>
        <v>0</v>
      </c>
      <c r="CH26" s="209">
        <f t="shared" si="133"/>
        <v>0</v>
      </c>
      <c r="CI26" s="209">
        <f t="shared" si="134"/>
        <v>0</v>
      </c>
      <c r="CJ26" s="209">
        <f t="shared" si="135"/>
        <v>0</v>
      </c>
      <c r="CK26" s="209">
        <f t="shared" si="136"/>
        <v>0</v>
      </c>
      <c r="CL26" s="209">
        <f t="shared" si="137"/>
        <v>0</v>
      </c>
      <c r="CM26" s="209">
        <f t="shared" si="138"/>
        <v>0</v>
      </c>
      <c r="CN26" s="8"/>
    </row>
    <row r="27" spans="1:93" s="384" customFormat="1" ht="57" customHeight="1">
      <c r="A27" s="8"/>
      <c r="B27" s="191"/>
      <c r="C27" s="8"/>
      <c r="D27" s="255" t="s">
        <v>88</v>
      </c>
      <c r="E27" s="198"/>
      <c r="F27" s="256" t="s">
        <v>106</v>
      </c>
      <c r="G27" s="199" t="s">
        <v>70</v>
      </c>
      <c r="H27" s="199">
        <v>1</v>
      </c>
      <c r="I27" s="256" t="s">
        <v>453</v>
      </c>
      <c r="J27" s="258">
        <v>107.06850000000001</v>
      </c>
      <c r="K27" s="82"/>
      <c r="L27" s="202"/>
      <c r="M27" s="83"/>
      <c r="N27" s="203"/>
      <c r="O27" s="382"/>
      <c r="P27" s="204"/>
      <c r="Q27" s="102"/>
      <c r="R27" s="103"/>
      <c r="S27" s="102"/>
      <c r="T27" s="116"/>
      <c r="U27" s="383">
        <f t="shared" si="156"/>
        <v>0</v>
      </c>
      <c r="V27" s="201" t="str">
        <f t="shared" si="157"/>
        <v>No</v>
      </c>
      <c r="W27" s="119" t="str">
        <f t="shared" si="139"/>
        <v>No</v>
      </c>
      <c r="Y27" s="118">
        <v>1</v>
      </c>
      <c r="Z27" s="119">
        <f t="shared" si="158"/>
        <v>0</v>
      </c>
      <c r="AA27" s="5"/>
      <c r="AB27" s="343">
        <v>1.8</v>
      </c>
      <c r="AC27" s="186">
        <f t="shared" ref="AC27:AC51" si="159">SUM(K27:T27)*AB27</f>
        <v>0</v>
      </c>
      <c r="AD27" s="185">
        <f>K27*H27</f>
        <v>0</v>
      </c>
      <c r="AE27" s="185">
        <f t="shared" si="140"/>
        <v>0</v>
      </c>
      <c r="AF27" s="185">
        <f t="shared" si="141"/>
        <v>0</v>
      </c>
      <c r="AG27" s="185">
        <f t="shared" si="142"/>
        <v>0</v>
      </c>
      <c r="AH27" s="185">
        <f t="shared" si="143"/>
        <v>0</v>
      </c>
      <c r="AI27" s="185">
        <f t="shared" si="144"/>
        <v>0</v>
      </c>
      <c r="AJ27" s="185">
        <f t="shared" si="145"/>
        <v>0</v>
      </c>
      <c r="AK27" s="185">
        <f t="shared" si="146"/>
        <v>0</v>
      </c>
      <c r="AL27" s="185">
        <f t="shared" si="147"/>
        <v>0</v>
      </c>
      <c r="AM27" s="185">
        <f t="shared" si="148"/>
        <v>0</v>
      </c>
      <c r="AN27" s="578">
        <v>1</v>
      </c>
      <c r="AO27" s="575">
        <v>4</v>
      </c>
      <c r="AP27" s="209">
        <f t="shared" si="109"/>
        <v>0</v>
      </c>
      <c r="AQ27" s="562"/>
      <c r="AR27" s="209">
        <f t="shared" si="110"/>
        <v>0</v>
      </c>
      <c r="AS27" s="562"/>
      <c r="AT27" s="209">
        <f t="shared" si="111"/>
        <v>0</v>
      </c>
      <c r="AU27" s="579"/>
      <c r="AV27" s="209">
        <f t="shared" si="112"/>
        <v>0</v>
      </c>
      <c r="AW27" s="579"/>
      <c r="AX27" s="209">
        <f t="shared" si="113"/>
        <v>0</v>
      </c>
      <c r="AY27" s="579"/>
      <c r="AZ27" s="209">
        <f t="shared" si="114"/>
        <v>0</v>
      </c>
      <c r="BA27" s="579">
        <v>1</v>
      </c>
      <c r="BB27" s="209">
        <f t="shared" si="115"/>
        <v>0</v>
      </c>
      <c r="BC27" s="579"/>
      <c r="BD27" s="209">
        <f t="shared" si="116"/>
        <v>0</v>
      </c>
      <c r="BE27" s="579"/>
      <c r="BF27" s="209">
        <f t="shared" si="117"/>
        <v>0</v>
      </c>
      <c r="BG27" s="579"/>
      <c r="BH27" s="209">
        <f t="shared" si="118"/>
        <v>0</v>
      </c>
      <c r="BI27" s="579"/>
      <c r="BJ27" s="209">
        <f t="shared" si="119"/>
        <v>0</v>
      </c>
      <c r="BK27" s="587"/>
      <c r="BL27" s="209">
        <f t="shared" si="120"/>
        <v>0</v>
      </c>
      <c r="BM27" s="209">
        <f t="shared" si="149"/>
        <v>0</v>
      </c>
      <c r="BN27" s="209">
        <f t="shared" si="150"/>
        <v>0</v>
      </c>
      <c r="BO27" s="209">
        <f t="shared" si="151"/>
        <v>0</v>
      </c>
      <c r="BP27" s="209">
        <f t="shared" si="152"/>
        <v>0</v>
      </c>
      <c r="BQ27" s="209">
        <f t="shared" si="153"/>
        <v>0</v>
      </c>
      <c r="BR27" s="209">
        <f t="shared" si="154"/>
        <v>0</v>
      </c>
      <c r="BS27" s="209">
        <f t="shared" si="155"/>
        <v>0</v>
      </c>
      <c r="BT27" s="592"/>
      <c r="BU27" s="177">
        <f t="shared" si="121"/>
        <v>0</v>
      </c>
      <c r="BV27" s="177">
        <f t="shared" si="122"/>
        <v>0</v>
      </c>
      <c r="BW27" s="592"/>
      <c r="BX27" s="209">
        <f t="shared" si="123"/>
        <v>0</v>
      </c>
      <c r="BY27" s="209">
        <f t="shared" si="124"/>
        <v>0</v>
      </c>
      <c r="BZ27" s="209">
        <f t="shared" si="125"/>
        <v>0</v>
      </c>
      <c r="CA27" s="209">
        <f t="shared" si="126"/>
        <v>0</v>
      </c>
      <c r="CB27" s="209">
        <f t="shared" si="127"/>
        <v>0</v>
      </c>
      <c r="CC27" s="209">
        <f t="shared" si="128"/>
        <v>0</v>
      </c>
      <c r="CD27" s="209">
        <f t="shared" si="129"/>
        <v>0</v>
      </c>
      <c r="CE27" s="209">
        <f t="shared" si="130"/>
        <v>0</v>
      </c>
      <c r="CF27" s="209">
        <f t="shared" si="131"/>
        <v>0</v>
      </c>
      <c r="CG27" s="209">
        <f t="shared" si="132"/>
        <v>0</v>
      </c>
      <c r="CH27" s="209">
        <f t="shared" si="133"/>
        <v>0</v>
      </c>
      <c r="CI27" s="209">
        <f t="shared" si="134"/>
        <v>0</v>
      </c>
      <c r="CJ27" s="209">
        <f t="shared" si="135"/>
        <v>0</v>
      </c>
      <c r="CK27" s="209">
        <f t="shared" si="136"/>
        <v>0</v>
      </c>
      <c r="CL27" s="209">
        <f t="shared" si="137"/>
        <v>0</v>
      </c>
      <c r="CM27" s="209">
        <f t="shared" si="138"/>
        <v>0</v>
      </c>
      <c r="CN27" s="8"/>
      <c r="CO27" s="999"/>
    </row>
    <row r="28" spans="1:93" s="384" customFormat="1" ht="57" customHeight="1">
      <c r="A28" s="8"/>
      <c r="B28" s="191"/>
      <c r="C28" s="8"/>
      <c r="D28" s="107" t="s">
        <v>261</v>
      </c>
      <c r="E28" s="192"/>
      <c r="F28" s="597" t="s">
        <v>106</v>
      </c>
      <c r="G28" s="136" t="s">
        <v>70</v>
      </c>
      <c r="H28" s="136">
        <v>1</v>
      </c>
      <c r="I28" s="597" t="s">
        <v>453</v>
      </c>
      <c r="J28" s="639">
        <v>108.768</v>
      </c>
      <c r="K28" s="72"/>
      <c r="L28" s="193"/>
      <c r="M28" s="73"/>
      <c r="N28" s="194"/>
      <c r="O28" s="74"/>
      <c r="P28" s="195"/>
      <c r="Q28" s="100"/>
      <c r="R28" s="101"/>
      <c r="S28" s="100"/>
      <c r="T28" s="100"/>
      <c r="U28" s="641">
        <f t="shared" si="156"/>
        <v>0</v>
      </c>
      <c r="V28" s="8" t="str">
        <f t="shared" si="157"/>
        <v>No</v>
      </c>
      <c r="W28" s="197" t="str">
        <f t="shared" si="139"/>
        <v>No</v>
      </c>
      <c r="Y28" s="118">
        <v>1</v>
      </c>
      <c r="Z28" s="119">
        <f t="shared" si="158"/>
        <v>0</v>
      </c>
      <c r="AA28" s="5"/>
      <c r="AB28" s="343">
        <v>2.0499999999999998</v>
      </c>
      <c r="AC28" s="186">
        <f t="shared" ref="AC28" si="160">SUM(K28:T28)*AB28</f>
        <v>0</v>
      </c>
      <c r="AD28" s="185">
        <f>K28*H28</f>
        <v>0</v>
      </c>
      <c r="AE28" s="185">
        <f t="shared" si="140"/>
        <v>0</v>
      </c>
      <c r="AF28" s="185">
        <f t="shared" si="141"/>
        <v>0</v>
      </c>
      <c r="AG28" s="185">
        <f t="shared" si="142"/>
        <v>0</v>
      </c>
      <c r="AH28" s="185">
        <f t="shared" si="143"/>
        <v>0</v>
      </c>
      <c r="AI28" s="185">
        <f t="shared" si="144"/>
        <v>0</v>
      </c>
      <c r="AJ28" s="185">
        <f t="shared" si="145"/>
        <v>0</v>
      </c>
      <c r="AK28" s="185">
        <f t="shared" si="146"/>
        <v>0</v>
      </c>
      <c r="AL28" s="185">
        <f t="shared" si="147"/>
        <v>0</v>
      </c>
      <c r="AM28" s="185">
        <f t="shared" si="148"/>
        <v>0</v>
      </c>
      <c r="AN28" s="578">
        <v>1</v>
      </c>
      <c r="AO28" s="575">
        <v>3</v>
      </c>
      <c r="AP28" s="209">
        <f t="shared" si="109"/>
        <v>0</v>
      </c>
      <c r="AQ28" s="562"/>
      <c r="AR28" s="209">
        <f t="shared" si="110"/>
        <v>0</v>
      </c>
      <c r="AS28" s="562"/>
      <c r="AT28" s="209">
        <f t="shared" si="111"/>
        <v>0</v>
      </c>
      <c r="AU28" s="579"/>
      <c r="AV28" s="209">
        <f t="shared" si="112"/>
        <v>0</v>
      </c>
      <c r="AW28" s="579"/>
      <c r="AX28" s="209">
        <f t="shared" si="113"/>
        <v>0</v>
      </c>
      <c r="AY28" s="579"/>
      <c r="AZ28" s="209">
        <f t="shared" si="114"/>
        <v>0</v>
      </c>
      <c r="BA28" s="579"/>
      <c r="BB28" s="209">
        <f t="shared" si="115"/>
        <v>0</v>
      </c>
      <c r="BC28" s="579"/>
      <c r="BD28" s="209">
        <f t="shared" si="116"/>
        <v>0</v>
      </c>
      <c r="BE28" s="579"/>
      <c r="BF28" s="209">
        <f t="shared" si="117"/>
        <v>0</v>
      </c>
      <c r="BG28" s="579">
        <v>1</v>
      </c>
      <c r="BH28" s="209">
        <f t="shared" si="118"/>
        <v>0</v>
      </c>
      <c r="BI28" s="579"/>
      <c r="BJ28" s="209">
        <f t="shared" si="119"/>
        <v>0</v>
      </c>
      <c r="BK28" s="587"/>
      <c r="BL28" s="209">
        <f t="shared" si="120"/>
        <v>0</v>
      </c>
      <c r="BM28" s="209">
        <f t="shared" si="149"/>
        <v>0</v>
      </c>
      <c r="BN28" s="209">
        <f t="shared" si="150"/>
        <v>0</v>
      </c>
      <c r="BO28" s="209">
        <f t="shared" si="151"/>
        <v>0</v>
      </c>
      <c r="BP28" s="209">
        <f t="shared" si="152"/>
        <v>0</v>
      </c>
      <c r="BQ28" s="209">
        <f t="shared" si="153"/>
        <v>0</v>
      </c>
      <c r="BR28" s="209">
        <f t="shared" si="154"/>
        <v>0</v>
      </c>
      <c r="BS28" s="209">
        <f t="shared" si="155"/>
        <v>0</v>
      </c>
      <c r="BT28" s="592"/>
      <c r="BU28" s="177">
        <f t="shared" si="121"/>
        <v>0</v>
      </c>
      <c r="BV28" s="177">
        <f t="shared" si="122"/>
        <v>0</v>
      </c>
      <c r="BW28" s="592"/>
      <c r="BX28" s="209">
        <f t="shared" si="123"/>
        <v>0</v>
      </c>
      <c r="BY28" s="209">
        <f t="shared" si="124"/>
        <v>0</v>
      </c>
      <c r="BZ28" s="209">
        <f t="shared" si="125"/>
        <v>0</v>
      </c>
      <c r="CA28" s="209">
        <f t="shared" si="126"/>
        <v>0</v>
      </c>
      <c r="CB28" s="209">
        <f t="shared" si="127"/>
        <v>0</v>
      </c>
      <c r="CC28" s="209">
        <f t="shared" si="128"/>
        <v>0</v>
      </c>
      <c r="CD28" s="209">
        <f t="shared" si="129"/>
        <v>0</v>
      </c>
      <c r="CE28" s="209">
        <f t="shared" si="130"/>
        <v>0</v>
      </c>
      <c r="CF28" s="209">
        <f t="shared" si="131"/>
        <v>0</v>
      </c>
      <c r="CG28" s="209">
        <f t="shared" si="132"/>
        <v>0</v>
      </c>
      <c r="CH28" s="209">
        <f t="shared" si="133"/>
        <v>0</v>
      </c>
      <c r="CI28" s="209">
        <f t="shared" si="134"/>
        <v>0</v>
      </c>
      <c r="CJ28" s="209">
        <f t="shared" si="135"/>
        <v>0</v>
      </c>
      <c r="CK28" s="209">
        <f t="shared" si="136"/>
        <v>0</v>
      </c>
      <c r="CL28" s="209">
        <f t="shared" si="137"/>
        <v>0</v>
      </c>
      <c r="CM28" s="209">
        <f t="shared" si="138"/>
        <v>0</v>
      </c>
      <c r="CN28" s="8"/>
      <c r="CO28" s="999"/>
    </row>
    <row r="29" spans="1:93" s="386" customFormat="1" ht="57" customHeight="1">
      <c r="A29" s="65"/>
      <c r="B29" s="191"/>
      <c r="C29" s="8"/>
      <c r="D29" s="255" t="s">
        <v>243</v>
      </c>
      <c r="E29" s="198"/>
      <c r="F29" s="256" t="s">
        <v>219</v>
      </c>
      <c r="G29" s="199" t="s">
        <v>69</v>
      </c>
      <c r="H29" s="199">
        <v>3</v>
      </c>
      <c r="I29" s="256" t="s">
        <v>453</v>
      </c>
      <c r="J29" s="258">
        <v>113.01675000000002</v>
      </c>
      <c r="K29" s="82"/>
      <c r="L29" s="202"/>
      <c r="M29" s="83"/>
      <c r="N29" s="203"/>
      <c r="O29" s="382"/>
      <c r="P29" s="204"/>
      <c r="Q29" s="102"/>
      <c r="R29" s="103"/>
      <c r="S29" s="102"/>
      <c r="T29" s="102"/>
      <c r="U29" s="200">
        <f t="shared" si="156"/>
        <v>0</v>
      </c>
      <c r="V29" s="201" t="str">
        <f t="shared" si="157"/>
        <v>No</v>
      </c>
      <c r="W29" s="119" t="str">
        <f t="shared" si="139"/>
        <v>No</v>
      </c>
      <c r="X29" s="384"/>
      <c r="Y29" s="118">
        <v>1</v>
      </c>
      <c r="Z29" s="119">
        <f t="shared" si="158"/>
        <v>0</v>
      </c>
      <c r="AA29" s="5"/>
      <c r="AB29" s="343">
        <v>2</v>
      </c>
      <c r="AC29" s="186">
        <f t="shared" ref="AC29:AC30" si="161">SUM(K29:T29)*AB29</f>
        <v>0</v>
      </c>
      <c r="AD29" s="185">
        <f t="shared" ref="AD29:AD58" si="162">K29*H29</f>
        <v>0</v>
      </c>
      <c r="AE29" s="185">
        <f t="shared" si="140"/>
        <v>0</v>
      </c>
      <c r="AF29" s="185">
        <f t="shared" si="141"/>
        <v>0</v>
      </c>
      <c r="AG29" s="185">
        <f t="shared" si="142"/>
        <v>0</v>
      </c>
      <c r="AH29" s="185">
        <f t="shared" si="143"/>
        <v>0</v>
      </c>
      <c r="AI29" s="185">
        <f t="shared" si="144"/>
        <v>0</v>
      </c>
      <c r="AJ29" s="185">
        <f t="shared" si="145"/>
        <v>0</v>
      </c>
      <c r="AK29" s="185">
        <f t="shared" si="146"/>
        <v>0</v>
      </c>
      <c r="AL29" s="185">
        <f t="shared" si="147"/>
        <v>0</v>
      </c>
      <c r="AM29" s="185">
        <f t="shared" si="148"/>
        <v>0</v>
      </c>
      <c r="AN29" s="578">
        <v>1</v>
      </c>
      <c r="AO29" s="575">
        <v>9</v>
      </c>
      <c r="AP29" s="209">
        <f t="shared" si="109"/>
        <v>0</v>
      </c>
      <c r="AQ29" s="562"/>
      <c r="AR29" s="209">
        <f t="shared" si="110"/>
        <v>0</v>
      </c>
      <c r="AS29" s="562"/>
      <c r="AT29" s="209">
        <f t="shared" si="111"/>
        <v>0</v>
      </c>
      <c r="AU29" s="579"/>
      <c r="AV29" s="209">
        <f t="shared" si="112"/>
        <v>0</v>
      </c>
      <c r="AW29" s="579"/>
      <c r="AX29" s="209">
        <f t="shared" si="113"/>
        <v>0</v>
      </c>
      <c r="AY29" s="579"/>
      <c r="AZ29" s="209">
        <f t="shared" si="114"/>
        <v>0</v>
      </c>
      <c r="BA29" s="579">
        <v>1</v>
      </c>
      <c r="BB29" s="209">
        <f t="shared" si="115"/>
        <v>0</v>
      </c>
      <c r="BC29" s="579">
        <v>1</v>
      </c>
      <c r="BD29" s="209">
        <f t="shared" si="116"/>
        <v>0</v>
      </c>
      <c r="BE29" s="579"/>
      <c r="BF29" s="209">
        <f t="shared" si="117"/>
        <v>0</v>
      </c>
      <c r="BG29" s="579"/>
      <c r="BH29" s="209">
        <f t="shared" si="118"/>
        <v>0</v>
      </c>
      <c r="BI29" s="579"/>
      <c r="BJ29" s="209">
        <f t="shared" si="119"/>
        <v>0</v>
      </c>
      <c r="BK29" s="587"/>
      <c r="BL29" s="209">
        <f t="shared" si="120"/>
        <v>0</v>
      </c>
      <c r="BM29" s="209">
        <f t="shared" si="149"/>
        <v>0</v>
      </c>
      <c r="BN29" s="209">
        <f t="shared" si="150"/>
        <v>0</v>
      </c>
      <c r="BO29" s="209">
        <f t="shared" si="151"/>
        <v>0</v>
      </c>
      <c r="BP29" s="209">
        <f t="shared" si="152"/>
        <v>0</v>
      </c>
      <c r="BQ29" s="209">
        <f t="shared" si="153"/>
        <v>0</v>
      </c>
      <c r="BR29" s="209">
        <f t="shared" si="154"/>
        <v>0</v>
      </c>
      <c r="BS29" s="209">
        <f t="shared" si="155"/>
        <v>0</v>
      </c>
      <c r="BT29" s="592"/>
      <c r="BU29" s="177">
        <f t="shared" si="121"/>
        <v>0</v>
      </c>
      <c r="BV29" s="177">
        <f t="shared" si="122"/>
        <v>0</v>
      </c>
      <c r="BW29" s="592"/>
      <c r="BX29" s="209">
        <f t="shared" si="123"/>
        <v>0</v>
      </c>
      <c r="BY29" s="209">
        <f t="shared" si="124"/>
        <v>0</v>
      </c>
      <c r="BZ29" s="209">
        <f t="shared" si="125"/>
        <v>0</v>
      </c>
      <c r="CA29" s="209">
        <f t="shared" si="126"/>
        <v>0</v>
      </c>
      <c r="CB29" s="209">
        <f t="shared" si="127"/>
        <v>0</v>
      </c>
      <c r="CC29" s="209">
        <f t="shared" si="128"/>
        <v>0</v>
      </c>
      <c r="CD29" s="209">
        <f t="shared" si="129"/>
        <v>0</v>
      </c>
      <c r="CE29" s="209">
        <f t="shared" si="130"/>
        <v>0</v>
      </c>
      <c r="CF29" s="209">
        <f t="shared" si="131"/>
        <v>0</v>
      </c>
      <c r="CG29" s="209">
        <f t="shared" si="132"/>
        <v>0</v>
      </c>
      <c r="CH29" s="209">
        <f t="shared" si="133"/>
        <v>0</v>
      </c>
      <c r="CI29" s="209">
        <f t="shared" si="134"/>
        <v>0</v>
      </c>
      <c r="CJ29" s="209">
        <f t="shared" si="135"/>
        <v>0</v>
      </c>
      <c r="CK29" s="209">
        <f t="shared" si="136"/>
        <v>0</v>
      </c>
      <c r="CL29" s="209">
        <f t="shared" si="137"/>
        <v>0</v>
      </c>
      <c r="CM29" s="209">
        <f t="shared" si="138"/>
        <v>0</v>
      </c>
      <c r="CN29" s="8"/>
      <c r="CO29" s="373"/>
    </row>
    <row r="30" spans="1:93" s="386" customFormat="1" ht="57" customHeight="1">
      <c r="A30" s="65"/>
      <c r="B30" s="191"/>
      <c r="C30" s="8"/>
      <c r="D30" s="142" t="s">
        <v>262</v>
      </c>
      <c r="E30" s="345"/>
      <c r="F30" s="153" t="s">
        <v>106</v>
      </c>
      <c r="G30" s="66" t="s">
        <v>69</v>
      </c>
      <c r="H30" s="66">
        <v>3</v>
      </c>
      <c r="I30" s="153" t="s">
        <v>453</v>
      </c>
      <c r="J30" s="257">
        <v>107.63500000000002</v>
      </c>
      <c r="K30" s="346"/>
      <c r="L30" s="347"/>
      <c r="M30" s="348"/>
      <c r="N30" s="349"/>
      <c r="O30" s="371"/>
      <c r="P30" s="232"/>
      <c r="Q30" s="296"/>
      <c r="R30" s="297"/>
      <c r="S30" s="296"/>
      <c r="T30" s="296"/>
      <c r="U30" s="196">
        <f t="shared" si="156"/>
        <v>0</v>
      </c>
      <c r="V30" s="65" t="str">
        <f t="shared" si="157"/>
        <v>No</v>
      </c>
      <c r="W30" s="350" t="str">
        <f t="shared" si="139"/>
        <v>No</v>
      </c>
      <c r="X30" s="384"/>
      <c r="Y30" s="118">
        <v>1</v>
      </c>
      <c r="Z30" s="119">
        <f t="shared" si="158"/>
        <v>0</v>
      </c>
      <c r="AA30" s="5"/>
      <c r="AB30" s="343">
        <v>3</v>
      </c>
      <c r="AC30" s="186">
        <f t="shared" si="161"/>
        <v>0</v>
      </c>
      <c r="AD30" s="185">
        <f t="shared" si="162"/>
        <v>0</v>
      </c>
      <c r="AE30" s="185">
        <f t="shared" si="140"/>
        <v>0</v>
      </c>
      <c r="AF30" s="185">
        <f t="shared" si="141"/>
        <v>0</v>
      </c>
      <c r="AG30" s="185">
        <f t="shared" si="142"/>
        <v>0</v>
      </c>
      <c r="AH30" s="185">
        <f t="shared" si="143"/>
        <v>0</v>
      </c>
      <c r="AI30" s="185">
        <f t="shared" si="144"/>
        <v>0</v>
      </c>
      <c r="AJ30" s="185">
        <f t="shared" si="145"/>
        <v>0</v>
      </c>
      <c r="AK30" s="185">
        <f t="shared" si="146"/>
        <v>0</v>
      </c>
      <c r="AL30" s="185">
        <f t="shared" si="147"/>
        <v>0</v>
      </c>
      <c r="AM30" s="185">
        <f t="shared" si="148"/>
        <v>0</v>
      </c>
      <c r="AN30" s="578">
        <v>1</v>
      </c>
      <c r="AO30" s="575">
        <v>9</v>
      </c>
      <c r="AP30" s="209">
        <f t="shared" si="109"/>
        <v>0</v>
      </c>
      <c r="AQ30" s="562"/>
      <c r="AR30" s="209">
        <f t="shared" si="110"/>
        <v>0</v>
      </c>
      <c r="AS30" s="562"/>
      <c r="AT30" s="209">
        <f t="shared" si="111"/>
        <v>0</v>
      </c>
      <c r="AU30" s="579"/>
      <c r="AV30" s="209">
        <f t="shared" si="112"/>
        <v>0</v>
      </c>
      <c r="AW30" s="579"/>
      <c r="AX30" s="209">
        <f t="shared" si="113"/>
        <v>0</v>
      </c>
      <c r="AY30" s="579"/>
      <c r="AZ30" s="209">
        <f t="shared" si="114"/>
        <v>0</v>
      </c>
      <c r="BA30" s="579"/>
      <c r="BB30" s="209">
        <f t="shared" si="115"/>
        <v>0</v>
      </c>
      <c r="BC30" s="579"/>
      <c r="BD30" s="209">
        <f t="shared" si="116"/>
        <v>0</v>
      </c>
      <c r="BE30" s="579">
        <v>1</v>
      </c>
      <c r="BF30" s="209">
        <f t="shared" si="117"/>
        <v>0</v>
      </c>
      <c r="BG30" s="579">
        <v>1</v>
      </c>
      <c r="BH30" s="209">
        <f t="shared" si="118"/>
        <v>0</v>
      </c>
      <c r="BI30" s="579">
        <v>1</v>
      </c>
      <c r="BJ30" s="209">
        <f t="shared" si="119"/>
        <v>0</v>
      </c>
      <c r="BK30" s="587"/>
      <c r="BL30" s="209">
        <f t="shared" si="120"/>
        <v>0</v>
      </c>
      <c r="BM30" s="209">
        <f t="shared" si="149"/>
        <v>0</v>
      </c>
      <c r="BN30" s="209">
        <f t="shared" si="150"/>
        <v>0</v>
      </c>
      <c r="BO30" s="209">
        <f t="shared" si="151"/>
        <v>0</v>
      </c>
      <c r="BP30" s="209">
        <f t="shared" si="152"/>
        <v>0</v>
      </c>
      <c r="BQ30" s="209">
        <f t="shared" si="153"/>
        <v>0</v>
      </c>
      <c r="BR30" s="209">
        <f t="shared" si="154"/>
        <v>0</v>
      </c>
      <c r="BS30" s="209">
        <f t="shared" si="155"/>
        <v>0</v>
      </c>
      <c r="BT30" s="592"/>
      <c r="BU30" s="177">
        <f t="shared" si="121"/>
        <v>0</v>
      </c>
      <c r="BV30" s="177">
        <f t="shared" si="122"/>
        <v>0</v>
      </c>
      <c r="BW30" s="592"/>
      <c r="BX30" s="209">
        <f t="shared" si="123"/>
        <v>0</v>
      </c>
      <c r="BY30" s="209">
        <f t="shared" si="124"/>
        <v>0</v>
      </c>
      <c r="BZ30" s="209">
        <f t="shared" si="125"/>
        <v>0</v>
      </c>
      <c r="CA30" s="209">
        <f t="shared" si="126"/>
        <v>0</v>
      </c>
      <c r="CB30" s="209">
        <f t="shared" si="127"/>
        <v>0</v>
      </c>
      <c r="CC30" s="209">
        <f t="shared" si="128"/>
        <v>0</v>
      </c>
      <c r="CD30" s="209">
        <f t="shared" si="129"/>
        <v>0</v>
      </c>
      <c r="CE30" s="209">
        <f t="shared" si="130"/>
        <v>0</v>
      </c>
      <c r="CF30" s="209">
        <f t="shared" si="131"/>
        <v>0</v>
      </c>
      <c r="CG30" s="209">
        <f t="shared" si="132"/>
        <v>0</v>
      </c>
      <c r="CH30" s="209">
        <f t="shared" si="133"/>
        <v>0</v>
      </c>
      <c r="CI30" s="209">
        <f t="shared" si="134"/>
        <v>0</v>
      </c>
      <c r="CJ30" s="209">
        <f t="shared" si="135"/>
        <v>0</v>
      </c>
      <c r="CK30" s="209">
        <f t="shared" si="136"/>
        <v>0</v>
      </c>
      <c r="CL30" s="209">
        <f t="shared" si="137"/>
        <v>0</v>
      </c>
      <c r="CM30" s="209">
        <f t="shared" si="138"/>
        <v>0</v>
      </c>
      <c r="CN30" s="8"/>
      <c r="CO30" s="373"/>
    </row>
    <row r="31" spans="1:93" s="384" customFormat="1" ht="57" customHeight="1">
      <c r="A31" s="8"/>
      <c r="B31" s="191"/>
      <c r="C31" s="8"/>
      <c r="D31" s="255" t="s">
        <v>89</v>
      </c>
      <c r="E31" s="198"/>
      <c r="F31" s="256" t="s">
        <v>106</v>
      </c>
      <c r="G31" s="199" t="s">
        <v>69</v>
      </c>
      <c r="H31" s="199">
        <v>3</v>
      </c>
      <c r="I31" s="256" t="s">
        <v>453</v>
      </c>
      <c r="J31" s="258">
        <v>98.740950000000026</v>
      </c>
      <c r="K31" s="82"/>
      <c r="L31" s="202"/>
      <c r="M31" s="83"/>
      <c r="N31" s="203"/>
      <c r="O31" s="382"/>
      <c r="P31" s="204"/>
      <c r="Q31" s="102"/>
      <c r="R31" s="103"/>
      <c r="S31" s="102"/>
      <c r="T31" s="102"/>
      <c r="U31" s="200">
        <f t="shared" si="156"/>
        <v>0</v>
      </c>
      <c r="V31" s="201" t="str">
        <f>IF(SUM(K31:T31)&gt;0,"Yes","No")</f>
        <v>No</v>
      </c>
      <c r="W31" s="119" t="str">
        <f t="shared" si="139"/>
        <v>No</v>
      </c>
      <c r="Y31" s="118">
        <v>1</v>
      </c>
      <c r="Z31" s="119">
        <f t="shared" si="158"/>
        <v>0</v>
      </c>
      <c r="AA31" s="5"/>
      <c r="AB31" s="343">
        <v>1.4</v>
      </c>
      <c r="AC31" s="186">
        <f t="shared" si="159"/>
        <v>0</v>
      </c>
      <c r="AD31" s="185">
        <f t="shared" si="162"/>
        <v>0</v>
      </c>
      <c r="AE31" s="185">
        <f t="shared" si="140"/>
        <v>0</v>
      </c>
      <c r="AF31" s="185">
        <f t="shared" si="141"/>
        <v>0</v>
      </c>
      <c r="AG31" s="185">
        <f t="shared" si="142"/>
        <v>0</v>
      </c>
      <c r="AH31" s="185">
        <f t="shared" si="143"/>
        <v>0</v>
      </c>
      <c r="AI31" s="185">
        <f t="shared" si="144"/>
        <v>0</v>
      </c>
      <c r="AJ31" s="185">
        <f t="shared" si="145"/>
        <v>0</v>
      </c>
      <c r="AK31" s="185">
        <f t="shared" si="146"/>
        <v>0</v>
      </c>
      <c r="AL31" s="185">
        <f t="shared" si="147"/>
        <v>0</v>
      </c>
      <c r="AM31" s="185">
        <f t="shared" si="148"/>
        <v>0</v>
      </c>
      <c r="AN31" s="578">
        <v>1</v>
      </c>
      <c r="AO31" s="575">
        <v>6</v>
      </c>
      <c r="AP31" s="209">
        <f t="shared" si="109"/>
        <v>0</v>
      </c>
      <c r="AQ31" s="562"/>
      <c r="AR31" s="209">
        <f t="shared" si="110"/>
        <v>0</v>
      </c>
      <c r="AS31" s="562"/>
      <c r="AT31" s="209">
        <f t="shared" si="111"/>
        <v>0</v>
      </c>
      <c r="AU31" s="579"/>
      <c r="AV31" s="209">
        <f t="shared" si="112"/>
        <v>0</v>
      </c>
      <c r="AW31" s="579"/>
      <c r="AX31" s="209">
        <f t="shared" si="113"/>
        <v>0</v>
      </c>
      <c r="AY31" s="579">
        <v>1</v>
      </c>
      <c r="AZ31" s="209">
        <f t="shared" si="114"/>
        <v>0</v>
      </c>
      <c r="BA31" s="579">
        <v>2</v>
      </c>
      <c r="BB31" s="209">
        <f t="shared" si="115"/>
        <v>0</v>
      </c>
      <c r="BC31" s="579"/>
      <c r="BD31" s="209">
        <f t="shared" si="116"/>
        <v>0</v>
      </c>
      <c r="BE31" s="579"/>
      <c r="BF31" s="209">
        <f t="shared" si="117"/>
        <v>0</v>
      </c>
      <c r="BG31" s="579"/>
      <c r="BH31" s="209">
        <f t="shared" si="118"/>
        <v>0</v>
      </c>
      <c r="BI31" s="579"/>
      <c r="BJ31" s="209">
        <f t="shared" si="119"/>
        <v>0</v>
      </c>
      <c r="BK31" s="587"/>
      <c r="BL31" s="209">
        <f t="shared" si="120"/>
        <v>0</v>
      </c>
      <c r="BM31" s="209">
        <f t="shared" si="149"/>
        <v>0</v>
      </c>
      <c r="BN31" s="209">
        <f t="shared" si="150"/>
        <v>0</v>
      </c>
      <c r="BO31" s="209">
        <f t="shared" si="151"/>
        <v>0</v>
      </c>
      <c r="BP31" s="209">
        <f t="shared" si="152"/>
        <v>0</v>
      </c>
      <c r="BQ31" s="209">
        <f t="shared" si="153"/>
        <v>0</v>
      </c>
      <c r="BR31" s="209">
        <f t="shared" si="154"/>
        <v>0</v>
      </c>
      <c r="BS31" s="209">
        <f t="shared" si="155"/>
        <v>0</v>
      </c>
      <c r="BT31" s="592"/>
      <c r="BU31" s="177">
        <f t="shared" si="121"/>
        <v>0</v>
      </c>
      <c r="BV31" s="177">
        <f t="shared" si="122"/>
        <v>0</v>
      </c>
      <c r="BW31" s="592"/>
      <c r="BX31" s="209">
        <f t="shared" si="123"/>
        <v>0</v>
      </c>
      <c r="BY31" s="209">
        <f t="shared" si="124"/>
        <v>0</v>
      </c>
      <c r="BZ31" s="209">
        <f t="shared" si="125"/>
        <v>0</v>
      </c>
      <c r="CA31" s="209">
        <f t="shared" si="126"/>
        <v>0</v>
      </c>
      <c r="CB31" s="209">
        <f t="shared" si="127"/>
        <v>0</v>
      </c>
      <c r="CC31" s="209">
        <f t="shared" si="128"/>
        <v>0</v>
      </c>
      <c r="CD31" s="209">
        <f t="shared" si="129"/>
        <v>0</v>
      </c>
      <c r="CE31" s="209">
        <f t="shared" si="130"/>
        <v>0</v>
      </c>
      <c r="CF31" s="209">
        <f t="shared" si="131"/>
        <v>0</v>
      </c>
      <c r="CG31" s="209">
        <f t="shared" si="132"/>
        <v>0</v>
      </c>
      <c r="CH31" s="209">
        <f t="shared" si="133"/>
        <v>0</v>
      </c>
      <c r="CI31" s="209">
        <f t="shared" si="134"/>
        <v>0</v>
      </c>
      <c r="CJ31" s="209">
        <f t="shared" si="135"/>
        <v>0</v>
      </c>
      <c r="CK31" s="209">
        <f t="shared" si="136"/>
        <v>0</v>
      </c>
      <c r="CL31" s="209">
        <f t="shared" si="137"/>
        <v>0</v>
      </c>
      <c r="CM31" s="209">
        <f t="shared" si="138"/>
        <v>0</v>
      </c>
      <c r="CN31" s="8"/>
    </row>
    <row r="32" spans="1:93" s="384" customFormat="1" ht="57" customHeight="1">
      <c r="A32" s="8"/>
      <c r="B32" s="191"/>
      <c r="C32" s="8"/>
      <c r="D32" s="142" t="s">
        <v>244</v>
      </c>
      <c r="E32" s="345"/>
      <c r="F32" s="153" t="s">
        <v>106</v>
      </c>
      <c r="G32" s="66" t="s">
        <v>69</v>
      </c>
      <c r="H32" s="66">
        <v>4</v>
      </c>
      <c r="I32" s="153" t="s">
        <v>453</v>
      </c>
      <c r="J32" s="257">
        <v>113.01675000000002</v>
      </c>
      <c r="K32" s="346"/>
      <c r="L32" s="347"/>
      <c r="M32" s="348"/>
      <c r="N32" s="349"/>
      <c r="O32" s="371"/>
      <c r="P32" s="232"/>
      <c r="Q32" s="296"/>
      <c r="R32" s="297"/>
      <c r="S32" s="296"/>
      <c r="T32" s="296"/>
      <c r="U32" s="196">
        <f t="shared" si="156"/>
        <v>0</v>
      </c>
      <c r="V32" s="65" t="str">
        <f t="shared" si="157"/>
        <v>No</v>
      </c>
      <c r="W32" s="350" t="str">
        <f t="shared" si="139"/>
        <v>No</v>
      </c>
      <c r="Y32" s="118">
        <v>1</v>
      </c>
      <c r="Z32" s="119">
        <f t="shared" si="158"/>
        <v>0</v>
      </c>
      <c r="AA32" s="5"/>
      <c r="AB32" s="343">
        <v>2.5</v>
      </c>
      <c r="AC32" s="186">
        <f t="shared" ref="AC32" si="163">SUM(K32:T32)*AB32</f>
        <v>0</v>
      </c>
      <c r="AD32" s="185">
        <f t="shared" si="162"/>
        <v>0</v>
      </c>
      <c r="AE32" s="185">
        <f t="shared" si="140"/>
        <v>0</v>
      </c>
      <c r="AF32" s="185">
        <f t="shared" si="141"/>
        <v>0</v>
      </c>
      <c r="AG32" s="185">
        <f t="shared" si="142"/>
        <v>0</v>
      </c>
      <c r="AH32" s="185">
        <f t="shared" si="143"/>
        <v>0</v>
      </c>
      <c r="AI32" s="185">
        <f t="shared" si="144"/>
        <v>0</v>
      </c>
      <c r="AJ32" s="185">
        <f t="shared" si="145"/>
        <v>0</v>
      </c>
      <c r="AK32" s="185">
        <f t="shared" si="146"/>
        <v>0</v>
      </c>
      <c r="AL32" s="185">
        <f t="shared" si="147"/>
        <v>0</v>
      </c>
      <c r="AM32" s="185">
        <f t="shared" si="148"/>
        <v>0</v>
      </c>
      <c r="AN32" s="578">
        <v>1</v>
      </c>
      <c r="AO32" s="575">
        <v>12</v>
      </c>
      <c r="AP32" s="209">
        <f t="shared" si="109"/>
        <v>0</v>
      </c>
      <c r="AQ32" s="562"/>
      <c r="AR32" s="209">
        <f t="shared" si="110"/>
        <v>0</v>
      </c>
      <c r="AS32" s="562"/>
      <c r="AT32" s="209">
        <f t="shared" si="111"/>
        <v>0</v>
      </c>
      <c r="AU32" s="579"/>
      <c r="AV32" s="209">
        <f t="shared" si="112"/>
        <v>0</v>
      </c>
      <c r="AW32" s="579"/>
      <c r="AX32" s="209">
        <f t="shared" si="113"/>
        <v>0</v>
      </c>
      <c r="AY32" s="579">
        <v>1</v>
      </c>
      <c r="AZ32" s="209">
        <f t="shared" si="114"/>
        <v>0</v>
      </c>
      <c r="BA32" s="579">
        <v>2</v>
      </c>
      <c r="BB32" s="209">
        <f t="shared" si="115"/>
        <v>0</v>
      </c>
      <c r="BC32" s="579"/>
      <c r="BD32" s="209">
        <f t="shared" si="116"/>
        <v>0</v>
      </c>
      <c r="BE32" s="579"/>
      <c r="BF32" s="209">
        <f t="shared" si="117"/>
        <v>0</v>
      </c>
      <c r="BG32" s="579"/>
      <c r="BH32" s="209">
        <f t="shared" si="118"/>
        <v>0</v>
      </c>
      <c r="BI32" s="579"/>
      <c r="BJ32" s="209">
        <f t="shared" si="119"/>
        <v>0</v>
      </c>
      <c r="BK32" s="587"/>
      <c r="BL32" s="209">
        <f t="shared" si="120"/>
        <v>0</v>
      </c>
      <c r="BM32" s="209">
        <f t="shared" si="149"/>
        <v>0</v>
      </c>
      <c r="BN32" s="209">
        <f t="shared" si="150"/>
        <v>0</v>
      </c>
      <c r="BO32" s="209">
        <f t="shared" si="151"/>
        <v>0</v>
      </c>
      <c r="BP32" s="209">
        <f t="shared" si="152"/>
        <v>0</v>
      </c>
      <c r="BQ32" s="209">
        <f t="shared" si="153"/>
        <v>0</v>
      </c>
      <c r="BR32" s="209">
        <f t="shared" si="154"/>
        <v>0</v>
      </c>
      <c r="BS32" s="209">
        <f t="shared" si="155"/>
        <v>0</v>
      </c>
      <c r="BT32" s="592"/>
      <c r="BU32" s="177">
        <f t="shared" si="121"/>
        <v>0</v>
      </c>
      <c r="BV32" s="177">
        <f t="shared" si="122"/>
        <v>0</v>
      </c>
      <c r="BW32" s="592"/>
      <c r="BX32" s="209">
        <f t="shared" si="123"/>
        <v>0</v>
      </c>
      <c r="BY32" s="209">
        <f t="shared" si="124"/>
        <v>0</v>
      </c>
      <c r="BZ32" s="209">
        <f t="shared" si="125"/>
        <v>0</v>
      </c>
      <c r="CA32" s="209">
        <f t="shared" si="126"/>
        <v>0</v>
      </c>
      <c r="CB32" s="209">
        <f t="shared" si="127"/>
        <v>0</v>
      </c>
      <c r="CC32" s="209">
        <f t="shared" si="128"/>
        <v>0</v>
      </c>
      <c r="CD32" s="209">
        <f t="shared" si="129"/>
        <v>0</v>
      </c>
      <c r="CE32" s="209">
        <f t="shared" si="130"/>
        <v>0</v>
      </c>
      <c r="CF32" s="209">
        <f t="shared" si="131"/>
        <v>0</v>
      </c>
      <c r="CG32" s="209">
        <f t="shared" si="132"/>
        <v>0</v>
      </c>
      <c r="CH32" s="209">
        <f t="shared" si="133"/>
        <v>0</v>
      </c>
      <c r="CI32" s="209">
        <f t="shared" si="134"/>
        <v>0</v>
      </c>
      <c r="CJ32" s="209">
        <f t="shared" si="135"/>
        <v>0</v>
      </c>
      <c r="CK32" s="209">
        <f t="shared" si="136"/>
        <v>0</v>
      </c>
      <c r="CL32" s="209">
        <f t="shared" si="137"/>
        <v>0</v>
      </c>
      <c r="CM32" s="209">
        <f t="shared" si="138"/>
        <v>0</v>
      </c>
      <c r="CN32" s="8"/>
    </row>
    <row r="33" spans="1:92" s="386" customFormat="1" ht="57" customHeight="1">
      <c r="A33" s="65"/>
      <c r="B33" s="191"/>
      <c r="C33" s="8"/>
      <c r="D33" s="255" t="s">
        <v>90</v>
      </c>
      <c r="E33" s="198"/>
      <c r="F33" s="256" t="s">
        <v>106</v>
      </c>
      <c r="G33" s="199" t="s">
        <v>29</v>
      </c>
      <c r="H33" s="199">
        <v>4</v>
      </c>
      <c r="I33" s="256" t="s">
        <v>453</v>
      </c>
      <c r="J33" s="258">
        <v>80.896200000000007</v>
      </c>
      <c r="K33" s="82"/>
      <c r="L33" s="202"/>
      <c r="M33" s="83"/>
      <c r="N33" s="203"/>
      <c r="O33" s="84"/>
      <c r="P33" s="204"/>
      <c r="Q33" s="102"/>
      <c r="R33" s="103"/>
      <c r="S33" s="102"/>
      <c r="T33" s="102"/>
      <c r="U33" s="200">
        <f t="shared" si="156"/>
        <v>0</v>
      </c>
      <c r="V33" s="201" t="str">
        <f t="shared" si="157"/>
        <v>No</v>
      </c>
      <c r="W33" s="119" t="str">
        <f t="shared" si="139"/>
        <v>No</v>
      </c>
      <c r="X33" s="384"/>
      <c r="Y33" s="118">
        <v>1</v>
      </c>
      <c r="Z33" s="119">
        <f t="shared" si="158"/>
        <v>0</v>
      </c>
      <c r="AA33" s="5"/>
      <c r="AB33" s="343">
        <v>1.35</v>
      </c>
      <c r="AC33" s="186">
        <f t="shared" si="159"/>
        <v>0</v>
      </c>
      <c r="AD33" s="185">
        <f t="shared" si="162"/>
        <v>0</v>
      </c>
      <c r="AE33" s="185">
        <f t="shared" si="140"/>
        <v>0</v>
      </c>
      <c r="AF33" s="185">
        <f t="shared" si="141"/>
        <v>0</v>
      </c>
      <c r="AG33" s="185">
        <f t="shared" si="142"/>
        <v>0</v>
      </c>
      <c r="AH33" s="185">
        <f t="shared" si="143"/>
        <v>0</v>
      </c>
      <c r="AI33" s="185">
        <f t="shared" si="144"/>
        <v>0</v>
      </c>
      <c r="AJ33" s="185">
        <f t="shared" si="145"/>
        <v>0</v>
      </c>
      <c r="AK33" s="185">
        <f t="shared" si="146"/>
        <v>0</v>
      </c>
      <c r="AL33" s="185">
        <f t="shared" si="147"/>
        <v>0</v>
      </c>
      <c r="AM33" s="185">
        <f t="shared" si="148"/>
        <v>0</v>
      </c>
      <c r="AN33" s="578">
        <v>1</v>
      </c>
      <c r="AO33" s="575">
        <v>8</v>
      </c>
      <c r="AP33" s="209">
        <f t="shared" si="109"/>
        <v>0</v>
      </c>
      <c r="AQ33" s="562"/>
      <c r="AR33" s="209">
        <f t="shared" si="110"/>
        <v>0</v>
      </c>
      <c r="AS33" s="562"/>
      <c r="AT33" s="209">
        <f t="shared" si="111"/>
        <v>0</v>
      </c>
      <c r="AU33" s="579"/>
      <c r="AV33" s="209">
        <f t="shared" si="112"/>
        <v>0</v>
      </c>
      <c r="AW33" s="579">
        <v>2</v>
      </c>
      <c r="AX33" s="209">
        <f t="shared" si="113"/>
        <v>0</v>
      </c>
      <c r="AY33" s="579">
        <v>2</v>
      </c>
      <c r="AZ33" s="209">
        <f t="shared" si="114"/>
        <v>0</v>
      </c>
      <c r="BA33" s="579"/>
      <c r="BB33" s="209">
        <f t="shared" si="115"/>
        <v>0</v>
      </c>
      <c r="BC33" s="579"/>
      <c r="BD33" s="209">
        <f t="shared" si="116"/>
        <v>0</v>
      </c>
      <c r="BE33" s="579"/>
      <c r="BF33" s="209">
        <f t="shared" si="117"/>
        <v>0</v>
      </c>
      <c r="BG33" s="579"/>
      <c r="BH33" s="209">
        <f t="shared" si="118"/>
        <v>0</v>
      </c>
      <c r="BI33" s="579"/>
      <c r="BJ33" s="209">
        <f t="shared" si="119"/>
        <v>0</v>
      </c>
      <c r="BK33" s="587"/>
      <c r="BL33" s="209">
        <f t="shared" si="120"/>
        <v>0</v>
      </c>
      <c r="BM33" s="209">
        <f t="shared" si="149"/>
        <v>0</v>
      </c>
      <c r="BN33" s="209">
        <f t="shared" si="150"/>
        <v>0</v>
      </c>
      <c r="BO33" s="209">
        <f t="shared" si="151"/>
        <v>0</v>
      </c>
      <c r="BP33" s="209">
        <f t="shared" si="152"/>
        <v>0</v>
      </c>
      <c r="BQ33" s="209">
        <f t="shared" si="153"/>
        <v>0</v>
      </c>
      <c r="BR33" s="209">
        <f t="shared" si="154"/>
        <v>0</v>
      </c>
      <c r="BS33" s="209">
        <f t="shared" si="155"/>
        <v>0</v>
      </c>
      <c r="BT33" s="592"/>
      <c r="BU33" s="177">
        <f t="shared" si="121"/>
        <v>0</v>
      </c>
      <c r="BV33" s="177">
        <f t="shared" si="122"/>
        <v>0</v>
      </c>
      <c r="BW33" s="592"/>
      <c r="BX33" s="209">
        <f t="shared" si="123"/>
        <v>0</v>
      </c>
      <c r="BY33" s="209">
        <f t="shared" si="124"/>
        <v>0</v>
      </c>
      <c r="BZ33" s="209">
        <f t="shared" si="125"/>
        <v>0</v>
      </c>
      <c r="CA33" s="209">
        <f t="shared" si="126"/>
        <v>0</v>
      </c>
      <c r="CB33" s="209">
        <f t="shared" si="127"/>
        <v>0</v>
      </c>
      <c r="CC33" s="209">
        <f t="shared" si="128"/>
        <v>0</v>
      </c>
      <c r="CD33" s="209">
        <f t="shared" si="129"/>
        <v>0</v>
      </c>
      <c r="CE33" s="209">
        <f t="shared" si="130"/>
        <v>0</v>
      </c>
      <c r="CF33" s="209">
        <f t="shared" si="131"/>
        <v>0</v>
      </c>
      <c r="CG33" s="209">
        <f t="shared" si="132"/>
        <v>0</v>
      </c>
      <c r="CH33" s="209">
        <f t="shared" si="133"/>
        <v>0</v>
      </c>
      <c r="CI33" s="209">
        <f t="shared" si="134"/>
        <v>0</v>
      </c>
      <c r="CJ33" s="209">
        <f t="shared" si="135"/>
        <v>0</v>
      </c>
      <c r="CK33" s="209">
        <f t="shared" si="136"/>
        <v>0</v>
      </c>
      <c r="CL33" s="209">
        <f t="shared" si="137"/>
        <v>0</v>
      </c>
      <c r="CM33" s="209">
        <f t="shared" si="138"/>
        <v>0</v>
      </c>
      <c r="CN33" s="8"/>
    </row>
    <row r="34" spans="1:92" s="386" customFormat="1" ht="57" customHeight="1">
      <c r="A34" s="65"/>
      <c r="B34" s="191"/>
      <c r="C34" s="8"/>
      <c r="D34" s="142" t="s">
        <v>245</v>
      </c>
      <c r="E34" s="345"/>
      <c r="F34" s="153" t="s">
        <v>106</v>
      </c>
      <c r="G34" s="66" t="s">
        <v>69</v>
      </c>
      <c r="H34" s="66">
        <v>4</v>
      </c>
      <c r="I34" s="153" t="s">
        <v>453</v>
      </c>
      <c r="J34" s="257">
        <v>113.01675000000002</v>
      </c>
      <c r="K34" s="346"/>
      <c r="L34" s="347"/>
      <c r="M34" s="348"/>
      <c r="N34" s="349"/>
      <c r="O34" s="387"/>
      <c r="P34" s="232"/>
      <c r="Q34" s="296"/>
      <c r="R34" s="297"/>
      <c r="S34" s="296"/>
      <c r="T34" s="296"/>
      <c r="U34" s="196">
        <f t="shared" si="156"/>
        <v>0</v>
      </c>
      <c r="V34" s="65" t="str">
        <f t="shared" si="157"/>
        <v>No</v>
      </c>
      <c r="W34" s="350" t="str">
        <f t="shared" si="139"/>
        <v>No</v>
      </c>
      <c r="X34" s="384"/>
      <c r="Y34" s="118">
        <v>1</v>
      </c>
      <c r="Z34" s="119">
        <f t="shared" si="158"/>
        <v>0</v>
      </c>
      <c r="AA34" s="5"/>
      <c r="AB34" s="343">
        <v>2.4</v>
      </c>
      <c r="AC34" s="186">
        <f t="shared" ref="AC34:AC35" si="164">SUM(K34:T34)*AB34</f>
        <v>0</v>
      </c>
      <c r="AD34" s="185">
        <f t="shared" si="162"/>
        <v>0</v>
      </c>
      <c r="AE34" s="185">
        <f t="shared" si="140"/>
        <v>0</v>
      </c>
      <c r="AF34" s="185">
        <f t="shared" si="141"/>
        <v>0</v>
      </c>
      <c r="AG34" s="185">
        <f t="shared" si="142"/>
        <v>0</v>
      </c>
      <c r="AH34" s="185">
        <f t="shared" si="143"/>
        <v>0</v>
      </c>
      <c r="AI34" s="185">
        <f t="shared" si="144"/>
        <v>0</v>
      </c>
      <c r="AJ34" s="185">
        <f t="shared" si="145"/>
        <v>0</v>
      </c>
      <c r="AK34" s="185">
        <f t="shared" si="146"/>
        <v>0</v>
      </c>
      <c r="AL34" s="185">
        <f t="shared" si="147"/>
        <v>0</v>
      </c>
      <c r="AM34" s="185">
        <f t="shared" si="148"/>
        <v>0</v>
      </c>
      <c r="AN34" s="578">
        <v>1</v>
      </c>
      <c r="AO34" s="575">
        <v>12</v>
      </c>
      <c r="AP34" s="209">
        <f t="shared" si="109"/>
        <v>0</v>
      </c>
      <c r="AQ34" s="562"/>
      <c r="AR34" s="209">
        <f t="shared" si="110"/>
        <v>0</v>
      </c>
      <c r="AS34" s="562"/>
      <c r="AT34" s="209">
        <f t="shared" si="111"/>
        <v>0</v>
      </c>
      <c r="AU34" s="579"/>
      <c r="AV34" s="209">
        <f t="shared" si="112"/>
        <v>0</v>
      </c>
      <c r="AW34" s="579"/>
      <c r="AX34" s="209">
        <f t="shared" si="113"/>
        <v>0</v>
      </c>
      <c r="AY34" s="579"/>
      <c r="AZ34" s="209">
        <f t="shared" si="114"/>
        <v>0</v>
      </c>
      <c r="BA34" s="579">
        <v>2</v>
      </c>
      <c r="BB34" s="209">
        <f t="shared" si="115"/>
        <v>0</v>
      </c>
      <c r="BC34" s="579">
        <v>2</v>
      </c>
      <c r="BD34" s="209">
        <f t="shared" si="116"/>
        <v>0</v>
      </c>
      <c r="BE34" s="579"/>
      <c r="BF34" s="209">
        <f t="shared" si="117"/>
        <v>0</v>
      </c>
      <c r="BG34" s="579"/>
      <c r="BH34" s="209">
        <f t="shared" si="118"/>
        <v>0</v>
      </c>
      <c r="BI34" s="579"/>
      <c r="BJ34" s="209">
        <f t="shared" si="119"/>
        <v>0</v>
      </c>
      <c r="BK34" s="587"/>
      <c r="BL34" s="209">
        <f t="shared" si="120"/>
        <v>0</v>
      </c>
      <c r="BM34" s="209">
        <f t="shared" si="149"/>
        <v>0</v>
      </c>
      <c r="BN34" s="209">
        <f t="shared" si="150"/>
        <v>0</v>
      </c>
      <c r="BO34" s="209">
        <f t="shared" si="151"/>
        <v>0</v>
      </c>
      <c r="BP34" s="209">
        <f t="shared" si="152"/>
        <v>0</v>
      </c>
      <c r="BQ34" s="209">
        <f t="shared" si="153"/>
        <v>0</v>
      </c>
      <c r="BR34" s="209">
        <f t="shared" si="154"/>
        <v>0</v>
      </c>
      <c r="BS34" s="209">
        <f t="shared" si="155"/>
        <v>0</v>
      </c>
      <c r="BT34" s="592"/>
      <c r="BU34" s="177">
        <f t="shared" si="121"/>
        <v>0</v>
      </c>
      <c r="BV34" s="177">
        <f t="shared" si="122"/>
        <v>0</v>
      </c>
      <c r="BW34" s="592"/>
      <c r="BX34" s="209">
        <f t="shared" si="123"/>
        <v>0</v>
      </c>
      <c r="BY34" s="209">
        <f t="shared" si="124"/>
        <v>0</v>
      </c>
      <c r="BZ34" s="209">
        <f t="shared" si="125"/>
        <v>0</v>
      </c>
      <c r="CA34" s="209">
        <f t="shared" si="126"/>
        <v>0</v>
      </c>
      <c r="CB34" s="209">
        <f t="shared" si="127"/>
        <v>0</v>
      </c>
      <c r="CC34" s="209">
        <f t="shared" si="128"/>
        <v>0</v>
      </c>
      <c r="CD34" s="209">
        <f t="shared" si="129"/>
        <v>0</v>
      </c>
      <c r="CE34" s="209">
        <f t="shared" si="130"/>
        <v>0</v>
      </c>
      <c r="CF34" s="209">
        <f t="shared" si="131"/>
        <v>0</v>
      </c>
      <c r="CG34" s="209">
        <f t="shared" si="132"/>
        <v>0</v>
      </c>
      <c r="CH34" s="209">
        <f t="shared" si="133"/>
        <v>0</v>
      </c>
      <c r="CI34" s="209">
        <f t="shared" si="134"/>
        <v>0</v>
      </c>
      <c r="CJ34" s="209">
        <f t="shared" si="135"/>
        <v>0</v>
      </c>
      <c r="CK34" s="209">
        <f t="shared" si="136"/>
        <v>0</v>
      </c>
      <c r="CL34" s="209">
        <f t="shared" si="137"/>
        <v>0</v>
      </c>
      <c r="CM34" s="209">
        <f t="shared" si="138"/>
        <v>0</v>
      </c>
      <c r="CN34" s="8"/>
    </row>
    <row r="35" spans="1:92" s="386" customFormat="1" ht="57" customHeight="1">
      <c r="A35" s="65"/>
      <c r="B35" s="191"/>
      <c r="C35" s="8"/>
      <c r="D35" s="255" t="s">
        <v>246</v>
      </c>
      <c r="E35" s="198"/>
      <c r="F35" s="256" t="s">
        <v>106</v>
      </c>
      <c r="G35" s="199" t="s">
        <v>29</v>
      </c>
      <c r="H35" s="199">
        <v>8</v>
      </c>
      <c r="I35" s="256" t="s">
        <v>453</v>
      </c>
      <c r="J35" s="258">
        <v>107.06850000000001</v>
      </c>
      <c r="K35" s="82"/>
      <c r="L35" s="202"/>
      <c r="M35" s="83"/>
      <c r="N35" s="203"/>
      <c r="O35" s="84"/>
      <c r="P35" s="204"/>
      <c r="Q35" s="102"/>
      <c r="R35" s="103"/>
      <c r="S35" s="102"/>
      <c r="T35" s="102"/>
      <c r="U35" s="200">
        <f t="shared" si="156"/>
        <v>0</v>
      </c>
      <c r="V35" s="201" t="str">
        <f t="shared" si="157"/>
        <v>No</v>
      </c>
      <c r="W35" s="119" t="str">
        <f t="shared" si="139"/>
        <v>No</v>
      </c>
      <c r="X35" s="384"/>
      <c r="Y35" s="118">
        <v>1</v>
      </c>
      <c r="Z35" s="119">
        <f t="shared" si="158"/>
        <v>0</v>
      </c>
      <c r="AA35" s="5"/>
      <c r="AB35" s="343">
        <v>3.3</v>
      </c>
      <c r="AC35" s="186">
        <f t="shared" si="164"/>
        <v>0</v>
      </c>
      <c r="AD35" s="185">
        <f t="shared" si="162"/>
        <v>0</v>
      </c>
      <c r="AE35" s="185">
        <f t="shared" si="140"/>
        <v>0</v>
      </c>
      <c r="AF35" s="185">
        <f t="shared" si="141"/>
        <v>0</v>
      </c>
      <c r="AG35" s="185">
        <f t="shared" si="142"/>
        <v>0</v>
      </c>
      <c r="AH35" s="185">
        <f t="shared" si="143"/>
        <v>0</v>
      </c>
      <c r="AI35" s="185">
        <f t="shared" si="144"/>
        <v>0</v>
      </c>
      <c r="AJ35" s="185">
        <f t="shared" si="145"/>
        <v>0</v>
      </c>
      <c r="AK35" s="185">
        <f t="shared" si="146"/>
        <v>0</v>
      </c>
      <c r="AL35" s="185">
        <f t="shared" si="147"/>
        <v>0</v>
      </c>
      <c r="AM35" s="185">
        <f t="shared" si="148"/>
        <v>0</v>
      </c>
      <c r="AN35" s="578">
        <v>1</v>
      </c>
      <c r="AO35" s="575">
        <v>16</v>
      </c>
      <c r="AP35" s="209">
        <f t="shared" si="109"/>
        <v>0</v>
      </c>
      <c r="AQ35" s="562"/>
      <c r="AR35" s="209">
        <f t="shared" si="110"/>
        <v>0</v>
      </c>
      <c r="AS35" s="562"/>
      <c r="AT35" s="209">
        <f t="shared" si="111"/>
        <v>0</v>
      </c>
      <c r="AU35" s="579"/>
      <c r="AV35" s="209">
        <f t="shared" si="112"/>
        <v>0</v>
      </c>
      <c r="AW35" s="579"/>
      <c r="AX35" s="209">
        <f t="shared" si="113"/>
        <v>0</v>
      </c>
      <c r="AY35" s="579">
        <v>7</v>
      </c>
      <c r="AZ35" s="209">
        <f t="shared" si="114"/>
        <v>0</v>
      </c>
      <c r="BA35" s="579">
        <v>1</v>
      </c>
      <c r="BB35" s="209">
        <f t="shared" si="115"/>
        <v>0</v>
      </c>
      <c r="BC35" s="579"/>
      <c r="BD35" s="209">
        <f t="shared" si="116"/>
        <v>0</v>
      </c>
      <c r="BE35" s="579"/>
      <c r="BF35" s="209">
        <f t="shared" si="117"/>
        <v>0</v>
      </c>
      <c r="BG35" s="579"/>
      <c r="BH35" s="209">
        <f t="shared" si="118"/>
        <v>0</v>
      </c>
      <c r="BI35" s="579"/>
      <c r="BJ35" s="209">
        <f t="shared" si="119"/>
        <v>0</v>
      </c>
      <c r="BK35" s="587"/>
      <c r="BL35" s="209">
        <f t="shared" si="120"/>
        <v>0</v>
      </c>
      <c r="BM35" s="209">
        <f t="shared" si="149"/>
        <v>0</v>
      </c>
      <c r="BN35" s="209">
        <f t="shared" si="150"/>
        <v>0</v>
      </c>
      <c r="BO35" s="209">
        <f t="shared" si="151"/>
        <v>0</v>
      </c>
      <c r="BP35" s="209">
        <f t="shared" si="152"/>
        <v>0</v>
      </c>
      <c r="BQ35" s="209">
        <f t="shared" si="153"/>
        <v>0</v>
      </c>
      <c r="BR35" s="209">
        <f t="shared" si="154"/>
        <v>0</v>
      </c>
      <c r="BS35" s="209">
        <f t="shared" si="155"/>
        <v>0</v>
      </c>
      <c r="BT35" s="592"/>
      <c r="BU35" s="177">
        <f t="shared" si="121"/>
        <v>0</v>
      </c>
      <c r="BV35" s="177">
        <f t="shared" si="122"/>
        <v>0</v>
      </c>
      <c r="BW35" s="592"/>
      <c r="BX35" s="209">
        <f t="shared" si="123"/>
        <v>0</v>
      </c>
      <c r="BY35" s="209">
        <f t="shared" si="124"/>
        <v>0</v>
      </c>
      <c r="BZ35" s="209">
        <f t="shared" si="125"/>
        <v>0</v>
      </c>
      <c r="CA35" s="209">
        <f t="shared" si="126"/>
        <v>0</v>
      </c>
      <c r="CB35" s="209">
        <f t="shared" si="127"/>
        <v>0</v>
      </c>
      <c r="CC35" s="209">
        <f t="shared" si="128"/>
        <v>0</v>
      </c>
      <c r="CD35" s="209">
        <f t="shared" si="129"/>
        <v>0</v>
      </c>
      <c r="CE35" s="209">
        <f t="shared" si="130"/>
        <v>0</v>
      </c>
      <c r="CF35" s="209">
        <f t="shared" si="131"/>
        <v>0</v>
      </c>
      <c r="CG35" s="209">
        <f t="shared" si="132"/>
        <v>0</v>
      </c>
      <c r="CH35" s="209">
        <f t="shared" si="133"/>
        <v>0</v>
      </c>
      <c r="CI35" s="209">
        <f t="shared" si="134"/>
        <v>0</v>
      </c>
      <c r="CJ35" s="209">
        <f t="shared" si="135"/>
        <v>0</v>
      </c>
      <c r="CK35" s="209">
        <f t="shared" si="136"/>
        <v>0</v>
      </c>
      <c r="CL35" s="209">
        <f t="shared" si="137"/>
        <v>0</v>
      </c>
      <c r="CM35" s="209">
        <f t="shared" si="138"/>
        <v>0</v>
      </c>
      <c r="CN35" s="8"/>
    </row>
    <row r="36" spans="1:92" s="384" customFormat="1" ht="57" customHeight="1">
      <c r="A36" s="8"/>
      <c r="B36" s="191"/>
      <c r="C36" s="8"/>
      <c r="D36" s="142" t="s">
        <v>91</v>
      </c>
      <c r="E36" s="345"/>
      <c r="F36" s="153" t="s">
        <v>223</v>
      </c>
      <c r="G36" s="66" t="s">
        <v>103</v>
      </c>
      <c r="H36" s="66">
        <v>10</v>
      </c>
      <c r="I36" s="153" t="s">
        <v>453</v>
      </c>
      <c r="J36" s="257">
        <v>80.896200000000007</v>
      </c>
      <c r="K36" s="346"/>
      <c r="L36" s="347"/>
      <c r="M36" s="348"/>
      <c r="N36" s="349"/>
      <c r="O36" s="371"/>
      <c r="P36" s="232"/>
      <c r="Q36" s="296"/>
      <c r="R36" s="297"/>
      <c r="S36" s="296"/>
      <c r="T36" s="296"/>
      <c r="U36" s="196">
        <f t="shared" si="156"/>
        <v>0</v>
      </c>
      <c r="V36" s="65" t="str">
        <f t="shared" si="157"/>
        <v>No</v>
      </c>
      <c r="W36" s="350" t="str">
        <f t="shared" si="139"/>
        <v>No</v>
      </c>
      <c r="Y36" s="118">
        <v>1</v>
      </c>
      <c r="Z36" s="119">
        <f t="shared" si="158"/>
        <v>0</v>
      </c>
      <c r="AA36" s="5"/>
      <c r="AB36" s="343">
        <v>1.35</v>
      </c>
      <c r="AC36" s="186">
        <f t="shared" si="159"/>
        <v>0</v>
      </c>
      <c r="AD36" s="185">
        <f t="shared" si="162"/>
        <v>0</v>
      </c>
      <c r="AE36" s="185">
        <f t="shared" si="140"/>
        <v>0</v>
      </c>
      <c r="AF36" s="185">
        <f t="shared" si="141"/>
        <v>0</v>
      </c>
      <c r="AG36" s="185">
        <f t="shared" si="142"/>
        <v>0</v>
      </c>
      <c r="AH36" s="185">
        <f t="shared" si="143"/>
        <v>0</v>
      </c>
      <c r="AI36" s="185">
        <f t="shared" si="144"/>
        <v>0</v>
      </c>
      <c r="AJ36" s="185">
        <f t="shared" si="145"/>
        <v>0</v>
      </c>
      <c r="AK36" s="185">
        <f t="shared" si="146"/>
        <v>0</v>
      </c>
      <c r="AL36" s="185">
        <f t="shared" si="147"/>
        <v>0</v>
      </c>
      <c r="AM36" s="185">
        <f t="shared" si="148"/>
        <v>0</v>
      </c>
      <c r="AN36" s="578">
        <v>1</v>
      </c>
      <c r="AO36" s="575">
        <v>12</v>
      </c>
      <c r="AP36" s="209">
        <f t="shared" si="109"/>
        <v>0</v>
      </c>
      <c r="AQ36" s="562"/>
      <c r="AR36" s="209">
        <f t="shared" si="110"/>
        <v>0</v>
      </c>
      <c r="AS36" s="562"/>
      <c r="AT36" s="209">
        <f t="shared" si="111"/>
        <v>0</v>
      </c>
      <c r="AU36" s="579">
        <v>1</v>
      </c>
      <c r="AV36" s="209">
        <f t="shared" si="112"/>
        <v>0</v>
      </c>
      <c r="AW36" s="579">
        <v>6</v>
      </c>
      <c r="AX36" s="209">
        <f t="shared" si="113"/>
        <v>0</v>
      </c>
      <c r="AY36" s="579">
        <v>3</v>
      </c>
      <c r="AZ36" s="209">
        <f t="shared" si="114"/>
        <v>0</v>
      </c>
      <c r="BA36" s="579"/>
      <c r="BB36" s="209">
        <f t="shared" si="115"/>
        <v>0</v>
      </c>
      <c r="BC36" s="579"/>
      <c r="BD36" s="209">
        <f t="shared" si="116"/>
        <v>0</v>
      </c>
      <c r="BE36" s="579"/>
      <c r="BF36" s="209">
        <f t="shared" si="117"/>
        <v>0</v>
      </c>
      <c r="BG36" s="579"/>
      <c r="BH36" s="209">
        <f t="shared" si="118"/>
        <v>0</v>
      </c>
      <c r="BI36" s="579"/>
      <c r="BJ36" s="209">
        <f t="shared" si="119"/>
        <v>0</v>
      </c>
      <c r="BK36" s="587"/>
      <c r="BL36" s="209">
        <f t="shared" si="120"/>
        <v>0</v>
      </c>
      <c r="BM36" s="209">
        <f t="shared" si="149"/>
        <v>0</v>
      </c>
      <c r="BN36" s="209">
        <f t="shared" si="150"/>
        <v>0</v>
      </c>
      <c r="BO36" s="209">
        <f t="shared" si="151"/>
        <v>0</v>
      </c>
      <c r="BP36" s="209">
        <f t="shared" si="152"/>
        <v>0</v>
      </c>
      <c r="BQ36" s="209">
        <f t="shared" si="153"/>
        <v>0</v>
      </c>
      <c r="BR36" s="209">
        <f t="shared" si="154"/>
        <v>0</v>
      </c>
      <c r="BS36" s="209">
        <f t="shared" si="155"/>
        <v>0</v>
      </c>
      <c r="BT36" s="592"/>
      <c r="BU36" s="177">
        <f t="shared" si="121"/>
        <v>0</v>
      </c>
      <c r="BV36" s="177">
        <f t="shared" si="122"/>
        <v>0</v>
      </c>
      <c r="BW36" s="592"/>
      <c r="BX36" s="209">
        <f t="shared" si="123"/>
        <v>0</v>
      </c>
      <c r="BY36" s="209">
        <f t="shared" si="124"/>
        <v>0</v>
      </c>
      <c r="BZ36" s="209">
        <f t="shared" si="125"/>
        <v>0</v>
      </c>
      <c r="CA36" s="209">
        <f t="shared" si="126"/>
        <v>0</v>
      </c>
      <c r="CB36" s="209">
        <f t="shared" si="127"/>
        <v>0</v>
      </c>
      <c r="CC36" s="209">
        <f t="shared" si="128"/>
        <v>0</v>
      </c>
      <c r="CD36" s="209">
        <f t="shared" si="129"/>
        <v>0</v>
      </c>
      <c r="CE36" s="209">
        <f t="shared" si="130"/>
        <v>0</v>
      </c>
      <c r="CF36" s="209">
        <f t="shared" si="131"/>
        <v>0</v>
      </c>
      <c r="CG36" s="209">
        <f t="shared" si="132"/>
        <v>0</v>
      </c>
      <c r="CH36" s="209">
        <f t="shared" si="133"/>
        <v>0</v>
      </c>
      <c r="CI36" s="209">
        <f t="shared" si="134"/>
        <v>0</v>
      </c>
      <c r="CJ36" s="209">
        <f t="shared" si="135"/>
        <v>0</v>
      </c>
      <c r="CK36" s="209">
        <f t="shared" si="136"/>
        <v>0</v>
      </c>
      <c r="CL36" s="209">
        <f t="shared" si="137"/>
        <v>0</v>
      </c>
      <c r="CM36" s="209">
        <f t="shared" si="138"/>
        <v>0</v>
      </c>
      <c r="CN36" s="8"/>
    </row>
    <row r="37" spans="1:92" s="384" customFormat="1" ht="57" customHeight="1">
      <c r="A37" s="8"/>
      <c r="B37" s="191"/>
      <c r="C37" s="8"/>
      <c r="D37" s="255" t="s">
        <v>247</v>
      </c>
      <c r="E37" s="198"/>
      <c r="F37" s="256" t="s">
        <v>106</v>
      </c>
      <c r="G37" s="199" t="s">
        <v>29</v>
      </c>
      <c r="H37" s="199">
        <v>8</v>
      </c>
      <c r="I37" s="256" t="s">
        <v>453</v>
      </c>
      <c r="J37" s="258">
        <v>95.171999999999997</v>
      </c>
      <c r="K37" s="82"/>
      <c r="L37" s="202"/>
      <c r="M37" s="83"/>
      <c r="N37" s="203"/>
      <c r="O37" s="382"/>
      <c r="P37" s="204"/>
      <c r="Q37" s="102"/>
      <c r="R37" s="103"/>
      <c r="S37" s="102"/>
      <c r="T37" s="102"/>
      <c r="U37" s="200">
        <f t="shared" si="156"/>
        <v>0</v>
      </c>
      <c r="V37" s="201" t="str">
        <f t="shared" si="157"/>
        <v>No</v>
      </c>
      <c r="W37" s="119" t="str">
        <f t="shared" si="139"/>
        <v>No</v>
      </c>
      <c r="Y37" s="118">
        <v>1</v>
      </c>
      <c r="Z37" s="119">
        <f t="shared" si="158"/>
        <v>0</v>
      </c>
      <c r="AA37" s="5"/>
      <c r="AB37" s="343">
        <v>2.95</v>
      </c>
      <c r="AC37" s="186">
        <f t="shared" ref="AC37:AC40" si="165">SUM(K37:T37)*AB37</f>
        <v>0</v>
      </c>
      <c r="AD37" s="185">
        <f t="shared" si="162"/>
        <v>0</v>
      </c>
      <c r="AE37" s="185">
        <f t="shared" si="140"/>
        <v>0</v>
      </c>
      <c r="AF37" s="185">
        <f t="shared" si="141"/>
        <v>0</v>
      </c>
      <c r="AG37" s="185">
        <f t="shared" si="142"/>
        <v>0</v>
      </c>
      <c r="AH37" s="185">
        <f t="shared" si="143"/>
        <v>0</v>
      </c>
      <c r="AI37" s="185">
        <f t="shared" si="144"/>
        <v>0</v>
      </c>
      <c r="AJ37" s="185">
        <f t="shared" si="145"/>
        <v>0</v>
      </c>
      <c r="AK37" s="185">
        <f t="shared" si="146"/>
        <v>0</v>
      </c>
      <c r="AL37" s="185">
        <f t="shared" si="147"/>
        <v>0</v>
      </c>
      <c r="AM37" s="185">
        <f t="shared" si="148"/>
        <v>0</v>
      </c>
      <c r="AN37" s="578">
        <v>1</v>
      </c>
      <c r="AO37" s="575">
        <v>16</v>
      </c>
      <c r="AP37" s="209">
        <f t="shared" si="109"/>
        <v>0</v>
      </c>
      <c r="AQ37" s="562"/>
      <c r="AR37" s="209">
        <f t="shared" si="110"/>
        <v>0</v>
      </c>
      <c r="AS37" s="562"/>
      <c r="AT37" s="209">
        <f t="shared" si="111"/>
        <v>0</v>
      </c>
      <c r="AU37" s="579"/>
      <c r="AV37" s="209">
        <f t="shared" si="112"/>
        <v>0</v>
      </c>
      <c r="AW37" s="579"/>
      <c r="AX37" s="209">
        <f t="shared" si="113"/>
        <v>0</v>
      </c>
      <c r="AY37" s="579">
        <v>2</v>
      </c>
      <c r="AZ37" s="209">
        <f t="shared" si="114"/>
        <v>0</v>
      </c>
      <c r="BA37" s="579">
        <v>4</v>
      </c>
      <c r="BB37" s="209">
        <f t="shared" si="115"/>
        <v>0</v>
      </c>
      <c r="BC37" s="579">
        <v>2</v>
      </c>
      <c r="BD37" s="209">
        <f t="shared" si="116"/>
        <v>0</v>
      </c>
      <c r="BE37" s="579"/>
      <c r="BF37" s="209">
        <f t="shared" si="117"/>
        <v>0</v>
      </c>
      <c r="BG37" s="579"/>
      <c r="BH37" s="209">
        <f t="shared" si="118"/>
        <v>0</v>
      </c>
      <c r="BI37" s="579"/>
      <c r="BJ37" s="209">
        <f t="shared" si="119"/>
        <v>0</v>
      </c>
      <c r="BK37" s="587"/>
      <c r="BL37" s="209">
        <f t="shared" si="120"/>
        <v>0</v>
      </c>
      <c r="BM37" s="209">
        <f t="shared" si="149"/>
        <v>0</v>
      </c>
      <c r="BN37" s="209">
        <f t="shared" si="150"/>
        <v>0</v>
      </c>
      <c r="BO37" s="209">
        <f t="shared" si="151"/>
        <v>0</v>
      </c>
      <c r="BP37" s="209">
        <f t="shared" si="152"/>
        <v>0</v>
      </c>
      <c r="BQ37" s="209">
        <f t="shared" si="153"/>
        <v>0</v>
      </c>
      <c r="BR37" s="209">
        <f t="shared" si="154"/>
        <v>0</v>
      </c>
      <c r="BS37" s="209">
        <f t="shared" si="155"/>
        <v>0</v>
      </c>
      <c r="BT37" s="592"/>
      <c r="BU37" s="177">
        <f t="shared" si="121"/>
        <v>0</v>
      </c>
      <c r="BV37" s="177">
        <f t="shared" si="122"/>
        <v>0</v>
      </c>
      <c r="BW37" s="592"/>
      <c r="BX37" s="209">
        <f t="shared" si="123"/>
        <v>0</v>
      </c>
      <c r="BY37" s="209">
        <f t="shared" si="124"/>
        <v>0</v>
      </c>
      <c r="BZ37" s="209">
        <f t="shared" si="125"/>
        <v>0</v>
      </c>
      <c r="CA37" s="209">
        <f t="shared" si="126"/>
        <v>0</v>
      </c>
      <c r="CB37" s="209">
        <f t="shared" si="127"/>
        <v>0</v>
      </c>
      <c r="CC37" s="209">
        <f t="shared" si="128"/>
        <v>0</v>
      </c>
      <c r="CD37" s="209">
        <f t="shared" si="129"/>
        <v>0</v>
      </c>
      <c r="CE37" s="209">
        <f t="shared" si="130"/>
        <v>0</v>
      </c>
      <c r="CF37" s="209">
        <f t="shared" si="131"/>
        <v>0</v>
      </c>
      <c r="CG37" s="209">
        <f t="shared" si="132"/>
        <v>0</v>
      </c>
      <c r="CH37" s="209">
        <f t="shared" si="133"/>
        <v>0</v>
      </c>
      <c r="CI37" s="209">
        <f t="shared" si="134"/>
        <v>0</v>
      </c>
      <c r="CJ37" s="209">
        <f t="shared" si="135"/>
        <v>0</v>
      </c>
      <c r="CK37" s="209">
        <f t="shared" si="136"/>
        <v>0</v>
      </c>
      <c r="CL37" s="209">
        <f t="shared" si="137"/>
        <v>0</v>
      </c>
      <c r="CM37" s="209">
        <f t="shared" si="138"/>
        <v>0</v>
      </c>
      <c r="CN37" s="8"/>
    </row>
    <row r="38" spans="1:92" s="384" customFormat="1" ht="57" customHeight="1">
      <c r="A38" s="8"/>
      <c r="B38" s="191"/>
      <c r="C38" s="8"/>
      <c r="D38" s="142" t="s">
        <v>273</v>
      </c>
      <c r="E38" s="345"/>
      <c r="F38" s="153" t="s">
        <v>106</v>
      </c>
      <c r="G38" s="66" t="s">
        <v>29</v>
      </c>
      <c r="H38" s="66">
        <v>8</v>
      </c>
      <c r="I38" s="153" t="s">
        <v>453</v>
      </c>
      <c r="J38" s="257">
        <v>96.305000000000007</v>
      </c>
      <c r="K38" s="346"/>
      <c r="L38" s="347"/>
      <c r="M38" s="348"/>
      <c r="N38" s="349"/>
      <c r="O38" s="371"/>
      <c r="P38" s="232"/>
      <c r="Q38" s="296"/>
      <c r="R38" s="297"/>
      <c r="S38" s="296"/>
      <c r="T38" s="296"/>
      <c r="U38" s="196">
        <f t="shared" si="156"/>
        <v>0</v>
      </c>
      <c r="V38" s="65" t="str">
        <f t="shared" si="157"/>
        <v>No</v>
      </c>
      <c r="W38" s="350" t="str">
        <f t="shared" si="139"/>
        <v>No</v>
      </c>
      <c r="Y38" s="118">
        <v>1</v>
      </c>
      <c r="Z38" s="119">
        <f t="shared" si="158"/>
        <v>0</v>
      </c>
      <c r="AA38" s="5"/>
      <c r="AB38" s="343">
        <v>3</v>
      </c>
      <c r="AC38" s="186">
        <f t="shared" si="165"/>
        <v>0</v>
      </c>
      <c r="AD38" s="185">
        <f t="shared" si="162"/>
        <v>0</v>
      </c>
      <c r="AE38" s="185">
        <f t="shared" si="140"/>
        <v>0</v>
      </c>
      <c r="AF38" s="185">
        <f t="shared" si="141"/>
        <v>0</v>
      </c>
      <c r="AG38" s="185">
        <f t="shared" si="142"/>
        <v>0</v>
      </c>
      <c r="AH38" s="185">
        <f t="shared" si="143"/>
        <v>0</v>
      </c>
      <c r="AI38" s="185">
        <f t="shared" si="144"/>
        <v>0</v>
      </c>
      <c r="AJ38" s="185">
        <f t="shared" si="145"/>
        <v>0</v>
      </c>
      <c r="AK38" s="185">
        <f t="shared" si="146"/>
        <v>0</v>
      </c>
      <c r="AL38" s="185">
        <f t="shared" si="147"/>
        <v>0</v>
      </c>
      <c r="AM38" s="185">
        <f t="shared" si="148"/>
        <v>0</v>
      </c>
      <c r="AN38" s="578">
        <v>1</v>
      </c>
      <c r="AO38" s="575">
        <v>16</v>
      </c>
      <c r="AP38" s="209">
        <f t="shared" si="109"/>
        <v>0</v>
      </c>
      <c r="AQ38" s="562"/>
      <c r="AR38" s="209">
        <f t="shared" si="110"/>
        <v>0</v>
      </c>
      <c r="AS38" s="562"/>
      <c r="AT38" s="209">
        <f t="shared" si="111"/>
        <v>0</v>
      </c>
      <c r="AU38" s="579"/>
      <c r="AV38" s="209">
        <f t="shared" si="112"/>
        <v>0</v>
      </c>
      <c r="AW38" s="579"/>
      <c r="AX38" s="209">
        <f t="shared" si="113"/>
        <v>0</v>
      </c>
      <c r="AY38" s="579"/>
      <c r="AZ38" s="209">
        <f t="shared" si="114"/>
        <v>0</v>
      </c>
      <c r="BA38" s="579">
        <v>8</v>
      </c>
      <c r="BB38" s="209">
        <f t="shared" si="115"/>
        <v>0</v>
      </c>
      <c r="BC38" s="579"/>
      <c r="BD38" s="209">
        <f t="shared" si="116"/>
        <v>0</v>
      </c>
      <c r="BE38" s="579"/>
      <c r="BF38" s="209">
        <f t="shared" si="117"/>
        <v>0</v>
      </c>
      <c r="BG38" s="579"/>
      <c r="BH38" s="209">
        <f t="shared" si="118"/>
        <v>0</v>
      </c>
      <c r="BI38" s="579"/>
      <c r="BJ38" s="209">
        <f t="shared" si="119"/>
        <v>0</v>
      </c>
      <c r="BK38" s="587"/>
      <c r="BL38" s="209">
        <f t="shared" si="120"/>
        <v>0</v>
      </c>
      <c r="BM38" s="209">
        <f t="shared" si="149"/>
        <v>0</v>
      </c>
      <c r="BN38" s="209">
        <f t="shared" si="150"/>
        <v>0</v>
      </c>
      <c r="BO38" s="209">
        <f t="shared" si="151"/>
        <v>0</v>
      </c>
      <c r="BP38" s="209">
        <f t="shared" si="152"/>
        <v>0</v>
      </c>
      <c r="BQ38" s="209">
        <f t="shared" si="153"/>
        <v>0</v>
      </c>
      <c r="BR38" s="209">
        <f t="shared" si="154"/>
        <v>0</v>
      </c>
      <c r="BS38" s="209">
        <f t="shared" si="155"/>
        <v>0</v>
      </c>
      <c r="BT38" s="592"/>
      <c r="BU38" s="177">
        <f t="shared" si="121"/>
        <v>0</v>
      </c>
      <c r="BV38" s="177">
        <f t="shared" si="122"/>
        <v>0</v>
      </c>
      <c r="BW38" s="592"/>
      <c r="BX38" s="209">
        <f t="shared" si="123"/>
        <v>0</v>
      </c>
      <c r="BY38" s="209">
        <f t="shared" si="124"/>
        <v>0</v>
      </c>
      <c r="BZ38" s="209">
        <f t="shared" si="125"/>
        <v>0</v>
      </c>
      <c r="CA38" s="209">
        <f t="shared" si="126"/>
        <v>0</v>
      </c>
      <c r="CB38" s="209">
        <f t="shared" si="127"/>
        <v>0</v>
      </c>
      <c r="CC38" s="209">
        <f t="shared" si="128"/>
        <v>0</v>
      </c>
      <c r="CD38" s="209">
        <f t="shared" si="129"/>
        <v>0</v>
      </c>
      <c r="CE38" s="209">
        <f t="shared" si="130"/>
        <v>0</v>
      </c>
      <c r="CF38" s="209">
        <f t="shared" si="131"/>
        <v>0</v>
      </c>
      <c r="CG38" s="209">
        <f t="shared" si="132"/>
        <v>0</v>
      </c>
      <c r="CH38" s="209">
        <f t="shared" si="133"/>
        <v>0</v>
      </c>
      <c r="CI38" s="209">
        <f t="shared" si="134"/>
        <v>0</v>
      </c>
      <c r="CJ38" s="209">
        <f t="shared" si="135"/>
        <v>0</v>
      </c>
      <c r="CK38" s="209">
        <f t="shared" si="136"/>
        <v>0</v>
      </c>
      <c r="CL38" s="209">
        <f t="shared" si="137"/>
        <v>0</v>
      </c>
      <c r="CM38" s="209">
        <f t="shared" si="138"/>
        <v>0</v>
      </c>
      <c r="CN38" s="8"/>
    </row>
    <row r="39" spans="1:92" s="384" customFormat="1" ht="57" customHeight="1">
      <c r="A39" s="8"/>
      <c r="B39" s="191"/>
      <c r="C39" s="8"/>
      <c r="D39" s="255" t="s">
        <v>274</v>
      </c>
      <c r="E39" s="198"/>
      <c r="F39" s="256" t="s">
        <v>106</v>
      </c>
      <c r="G39" s="199" t="s">
        <v>103</v>
      </c>
      <c r="H39" s="199">
        <v>12</v>
      </c>
      <c r="I39" s="256" t="s">
        <v>453</v>
      </c>
      <c r="J39" s="258">
        <v>95.171999999999997</v>
      </c>
      <c r="K39" s="82"/>
      <c r="L39" s="202"/>
      <c r="M39" s="83"/>
      <c r="N39" s="203"/>
      <c r="O39" s="382"/>
      <c r="P39" s="204"/>
      <c r="Q39" s="102"/>
      <c r="R39" s="103"/>
      <c r="S39" s="102"/>
      <c r="T39" s="102"/>
      <c r="U39" s="200">
        <f t="shared" si="156"/>
        <v>0</v>
      </c>
      <c r="V39" s="201" t="str">
        <f t="shared" si="157"/>
        <v>No</v>
      </c>
      <c r="W39" s="119" t="str">
        <f t="shared" si="139"/>
        <v>No</v>
      </c>
      <c r="Y39" s="118">
        <v>1</v>
      </c>
      <c r="Z39" s="119">
        <f t="shared" si="158"/>
        <v>0</v>
      </c>
      <c r="AA39" s="5"/>
      <c r="AB39" s="343">
        <v>2.35</v>
      </c>
      <c r="AC39" s="186">
        <f t="shared" si="165"/>
        <v>0</v>
      </c>
      <c r="AD39" s="185">
        <f t="shared" si="162"/>
        <v>0</v>
      </c>
      <c r="AE39" s="185">
        <f t="shared" si="140"/>
        <v>0</v>
      </c>
      <c r="AF39" s="185">
        <f t="shared" si="141"/>
        <v>0</v>
      </c>
      <c r="AG39" s="185">
        <f t="shared" si="142"/>
        <v>0</v>
      </c>
      <c r="AH39" s="185">
        <f t="shared" si="143"/>
        <v>0</v>
      </c>
      <c r="AI39" s="185">
        <f t="shared" si="144"/>
        <v>0</v>
      </c>
      <c r="AJ39" s="185">
        <f t="shared" si="145"/>
        <v>0</v>
      </c>
      <c r="AK39" s="185">
        <f t="shared" si="146"/>
        <v>0</v>
      </c>
      <c r="AL39" s="185">
        <f t="shared" si="147"/>
        <v>0</v>
      </c>
      <c r="AM39" s="185">
        <f t="shared" si="148"/>
        <v>0</v>
      </c>
      <c r="AN39" s="578">
        <v>1</v>
      </c>
      <c r="AO39" s="575">
        <v>24</v>
      </c>
      <c r="AP39" s="209">
        <f t="shared" si="109"/>
        <v>0</v>
      </c>
      <c r="AQ39" s="562"/>
      <c r="AR39" s="209">
        <f t="shared" si="110"/>
        <v>0</v>
      </c>
      <c r="AS39" s="562"/>
      <c r="AT39" s="209">
        <f t="shared" si="111"/>
        <v>0</v>
      </c>
      <c r="AU39" s="579"/>
      <c r="AV39" s="209">
        <f t="shared" si="112"/>
        <v>0</v>
      </c>
      <c r="AW39" s="579">
        <v>3</v>
      </c>
      <c r="AX39" s="209">
        <f t="shared" si="113"/>
        <v>0</v>
      </c>
      <c r="AY39" s="579">
        <v>5</v>
      </c>
      <c r="AZ39" s="209">
        <f t="shared" si="114"/>
        <v>0</v>
      </c>
      <c r="BA39" s="579">
        <v>4</v>
      </c>
      <c r="BB39" s="209">
        <f t="shared" si="115"/>
        <v>0</v>
      </c>
      <c r="BC39" s="579"/>
      <c r="BD39" s="209">
        <f t="shared" si="116"/>
        <v>0</v>
      </c>
      <c r="BE39" s="579"/>
      <c r="BF39" s="209">
        <f t="shared" si="117"/>
        <v>0</v>
      </c>
      <c r="BG39" s="579"/>
      <c r="BH39" s="209">
        <f t="shared" si="118"/>
        <v>0</v>
      </c>
      <c r="BI39" s="579"/>
      <c r="BJ39" s="209">
        <f t="shared" si="119"/>
        <v>0</v>
      </c>
      <c r="BK39" s="587"/>
      <c r="BL39" s="209">
        <f t="shared" si="120"/>
        <v>0</v>
      </c>
      <c r="BM39" s="209">
        <f t="shared" si="149"/>
        <v>0</v>
      </c>
      <c r="BN39" s="209">
        <f t="shared" si="150"/>
        <v>0</v>
      </c>
      <c r="BO39" s="209">
        <f t="shared" si="151"/>
        <v>0</v>
      </c>
      <c r="BP39" s="209">
        <f t="shared" si="152"/>
        <v>0</v>
      </c>
      <c r="BQ39" s="209">
        <f t="shared" si="153"/>
        <v>0</v>
      </c>
      <c r="BR39" s="209">
        <f t="shared" si="154"/>
        <v>0</v>
      </c>
      <c r="BS39" s="209">
        <f t="shared" si="155"/>
        <v>0</v>
      </c>
      <c r="BT39" s="592"/>
      <c r="BU39" s="177">
        <f t="shared" si="121"/>
        <v>0</v>
      </c>
      <c r="BV39" s="177">
        <f t="shared" si="122"/>
        <v>0</v>
      </c>
      <c r="BW39" s="592"/>
      <c r="BX39" s="209">
        <f t="shared" si="123"/>
        <v>0</v>
      </c>
      <c r="BY39" s="209">
        <f t="shared" si="124"/>
        <v>0</v>
      </c>
      <c r="BZ39" s="209">
        <f t="shared" si="125"/>
        <v>0</v>
      </c>
      <c r="CA39" s="209">
        <f t="shared" si="126"/>
        <v>0</v>
      </c>
      <c r="CB39" s="209">
        <f t="shared" si="127"/>
        <v>0</v>
      </c>
      <c r="CC39" s="209">
        <f t="shared" si="128"/>
        <v>0</v>
      </c>
      <c r="CD39" s="209">
        <f t="shared" si="129"/>
        <v>0</v>
      </c>
      <c r="CE39" s="209">
        <f t="shared" si="130"/>
        <v>0</v>
      </c>
      <c r="CF39" s="209">
        <f t="shared" si="131"/>
        <v>0</v>
      </c>
      <c r="CG39" s="209">
        <f t="shared" si="132"/>
        <v>0</v>
      </c>
      <c r="CH39" s="209">
        <f t="shared" si="133"/>
        <v>0</v>
      </c>
      <c r="CI39" s="209">
        <f t="shared" si="134"/>
        <v>0</v>
      </c>
      <c r="CJ39" s="209">
        <f t="shared" si="135"/>
        <v>0</v>
      </c>
      <c r="CK39" s="209">
        <f t="shared" si="136"/>
        <v>0</v>
      </c>
      <c r="CL39" s="209">
        <f t="shared" si="137"/>
        <v>0</v>
      </c>
      <c r="CM39" s="209">
        <f t="shared" si="138"/>
        <v>0</v>
      </c>
      <c r="CN39" s="8"/>
    </row>
    <row r="40" spans="1:92" s="384" customFormat="1" ht="57" customHeight="1">
      <c r="A40" s="8"/>
      <c r="B40" s="191"/>
      <c r="C40" s="8"/>
      <c r="D40" s="142" t="s">
        <v>275</v>
      </c>
      <c r="E40" s="345"/>
      <c r="F40" s="153" t="s">
        <v>106</v>
      </c>
      <c r="G40" s="66" t="s">
        <v>103</v>
      </c>
      <c r="H40" s="66">
        <v>16</v>
      </c>
      <c r="I40" s="153" t="s">
        <v>453</v>
      </c>
      <c r="J40" s="257">
        <v>101.97000000000001</v>
      </c>
      <c r="K40" s="346"/>
      <c r="L40" s="347"/>
      <c r="M40" s="348"/>
      <c r="N40" s="349"/>
      <c r="O40" s="371"/>
      <c r="P40" s="232"/>
      <c r="Q40" s="296"/>
      <c r="R40" s="297"/>
      <c r="S40" s="296"/>
      <c r="T40" s="296"/>
      <c r="U40" s="196">
        <f t="shared" si="156"/>
        <v>0</v>
      </c>
      <c r="V40" s="65" t="str">
        <f t="shared" si="157"/>
        <v>No</v>
      </c>
      <c r="W40" s="350" t="str">
        <f t="shared" si="139"/>
        <v>No</v>
      </c>
      <c r="Y40" s="118">
        <v>1</v>
      </c>
      <c r="Z40" s="119">
        <f t="shared" si="158"/>
        <v>0</v>
      </c>
      <c r="AA40" s="5"/>
      <c r="AB40" s="343">
        <v>3.6</v>
      </c>
      <c r="AC40" s="186">
        <f t="shared" si="165"/>
        <v>0</v>
      </c>
      <c r="AD40" s="185">
        <f t="shared" si="162"/>
        <v>0</v>
      </c>
      <c r="AE40" s="185">
        <f t="shared" si="140"/>
        <v>0</v>
      </c>
      <c r="AF40" s="185">
        <f t="shared" si="141"/>
        <v>0</v>
      </c>
      <c r="AG40" s="185">
        <f t="shared" si="142"/>
        <v>0</v>
      </c>
      <c r="AH40" s="185">
        <f t="shared" si="143"/>
        <v>0</v>
      </c>
      <c r="AI40" s="185">
        <f t="shared" si="144"/>
        <v>0</v>
      </c>
      <c r="AJ40" s="185">
        <f t="shared" si="145"/>
        <v>0</v>
      </c>
      <c r="AK40" s="185">
        <f t="shared" si="146"/>
        <v>0</v>
      </c>
      <c r="AL40" s="185">
        <f t="shared" si="147"/>
        <v>0</v>
      </c>
      <c r="AM40" s="185">
        <f t="shared" si="148"/>
        <v>0</v>
      </c>
      <c r="AN40" s="578">
        <v>1</v>
      </c>
      <c r="AO40" s="575">
        <v>32</v>
      </c>
      <c r="AP40" s="209">
        <f t="shared" si="109"/>
        <v>0</v>
      </c>
      <c r="AQ40" s="562"/>
      <c r="AR40" s="209">
        <f t="shared" si="110"/>
        <v>0</v>
      </c>
      <c r="AS40" s="562"/>
      <c r="AT40" s="209">
        <f t="shared" si="111"/>
        <v>0</v>
      </c>
      <c r="AU40" s="579"/>
      <c r="AV40" s="209">
        <f t="shared" si="112"/>
        <v>0</v>
      </c>
      <c r="AW40" s="579"/>
      <c r="AX40" s="209">
        <f t="shared" si="113"/>
        <v>0</v>
      </c>
      <c r="AY40" s="579">
        <v>3</v>
      </c>
      <c r="AZ40" s="209">
        <f t="shared" si="114"/>
        <v>0</v>
      </c>
      <c r="BA40" s="579">
        <v>13</v>
      </c>
      <c r="BB40" s="209">
        <f t="shared" si="115"/>
        <v>0</v>
      </c>
      <c r="BC40" s="579"/>
      <c r="BD40" s="209">
        <f t="shared" si="116"/>
        <v>0</v>
      </c>
      <c r="BE40" s="579"/>
      <c r="BF40" s="209">
        <f t="shared" si="117"/>
        <v>0</v>
      </c>
      <c r="BG40" s="579"/>
      <c r="BH40" s="209">
        <f t="shared" si="118"/>
        <v>0</v>
      </c>
      <c r="BI40" s="579"/>
      <c r="BJ40" s="209">
        <f t="shared" si="119"/>
        <v>0</v>
      </c>
      <c r="BK40" s="587"/>
      <c r="BL40" s="209">
        <f t="shared" si="120"/>
        <v>0</v>
      </c>
      <c r="BM40" s="209">
        <f t="shared" si="149"/>
        <v>0</v>
      </c>
      <c r="BN40" s="209">
        <f t="shared" si="150"/>
        <v>0</v>
      </c>
      <c r="BO40" s="209">
        <f t="shared" si="151"/>
        <v>0</v>
      </c>
      <c r="BP40" s="209">
        <f t="shared" si="152"/>
        <v>0</v>
      </c>
      <c r="BQ40" s="209">
        <f t="shared" si="153"/>
        <v>0</v>
      </c>
      <c r="BR40" s="209">
        <f t="shared" si="154"/>
        <v>0</v>
      </c>
      <c r="BS40" s="209">
        <f t="shared" si="155"/>
        <v>0</v>
      </c>
      <c r="BT40" s="592"/>
      <c r="BU40" s="177">
        <f t="shared" si="121"/>
        <v>0</v>
      </c>
      <c r="BV40" s="177">
        <f t="shared" si="122"/>
        <v>0</v>
      </c>
      <c r="BW40" s="592"/>
      <c r="BX40" s="209">
        <f t="shared" si="123"/>
        <v>0</v>
      </c>
      <c r="BY40" s="209">
        <f t="shared" si="124"/>
        <v>0</v>
      </c>
      <c r="BZ40" s="209">
        <f t="shared" si="125"/>
        <v>0</v>
      </c>
      <c r="CA40" s="209">
        <f t="shared" si="126"/>
        <v>0</v>
      </c>
      <c r="CB40" s="209">
        <f t="shared" si="127"/>
        <v>0</v>
      </c>
      <c r="CC40" s="209">
        <f t="shared" si="128"/>
        <v>0</v>
      </c>
      <c r="CD40" s="209">
        <f t="shared" si="129"/>
        <v>0</v>
      </c>
      <c r="CE40" s="209">
        <f t="shared" si="130"/>
        <v>0</v>
      </c>
      <c r="CF40" s="209">
        <f t="shared" si="131"/>
        <v>0</v>
      </c>
      <c r="CG40" s="209">
        <f t="shared" si="132"/>
        <v>0</v>
      </c>
      <c r="CH40" s="209">
        <f t="shared" si="133"/>
        <v>0</v>
      </c>
      <c r="CI40" s="209">
        <f t="shared" si="134"/>
        <v>0</v>
      </c>
      <c r="CJ40" s="209">
        <f t="shared" si="135"/>
        <v>0</v>
      </c>
      <c r="CK40" s="209">
        <f t="shared" si="136"/>
        <v>0</v>
      </c>
      <c r="CL40" s="209">
        <f t="shared" si="137"/>
        <v>0</v>
      </c>
      <c r="CM40" s="209">
        <f t="shared" si="138"/>
        <v>0</v>
      </c>
      <c r="CN40" s="8"/>
    </row>
    <row r="41" spans="1:92" s="386" customFormat="1" ht="57" customHeight="1">
      <c r="A41" s="65"/>
      <c r="B41" s="191"/>
      <c r="C41" s="8"/>
      <c r="D41" s="255" t="s">
        <v>92</v>
      </c>
      <c r="E41" s="198"/>
      <c r="F41" s="256" t="s">
        <v>105</v>
      </c>
      <c r="G41" s="199" t="s">
        <v>69</v>
      </c>
      <c r="H41" s="199">
        <v>2</v>
      </c>
      <c r="I41" s="256" t="s">
        <v>220</v>
      </c>
      <c r="J41" s="258">
        <v>83.275500000000008</v>
      </c>
      <c r="K41" s="82"/>
      <c r="L41" s="202"/>
      <c r="M41" s="83"/>
      <c r="N41" s="203"/>
      <c r="O41" s="84"/>
      <c r="P41" s="204"/>
      <c r="Q41" s="102"/>
      <c r="R41" s="103"/>
      <c r="S41" s="102"/>
      <c r="T41" s="102"/>
      <c r="U41" s="200">
        <f t="shared" si="156"/>
        <v>0</v>
      </c>
      <c r="V41" s="201" t="str">
        <f t="shared" si="157"/>
        <v>No</v>
      </c>
      <c r="W41" s="119" t="str">
        <f t="shared" si="139"/>
        <v>No</v>
      </c>
      <c r="X41" s="384"/>
      <c r="Y41" s="118">
        <v>1</v>
      </c>
      <c r="Z41" s="119">
        <f t="shared" ref="Z41:Z51" si="166">Y41*SUM(K41:T41)</f>
        <v>0</v>
      </c>
      <c r="AA41" s="5"/>
      <c r="AB41" s="343">
        <v>0.85</v>
      </c>
      <c r="AC41" s="186">
        <f t="shared" si="159"/>
        <v>0</v>
      </c>
      <c r="AD41" s="185">
        <f t="shared" si="162"/>
        <v>0</v>
      </c>
      <c r="AE41" s="185">
        <f t="shared" si="140"/>
        <v>0</v>
      </c>
      <c r="AF41" s="185">
        <f t="shared" si="141"/>
        <v>0</v>
      </c>
      <c r="AG41" s="185">
        <f t="shared" si="142"/>
        <v>0</v>
      </c>
      <c r="AH41" s="185">
        <f t="shared" si="143"/>
        <v>0</v>
      </c>
      <c r="AI41" s="185">
        <f t="shared" si="144"/>
        <v>0</v>
      </c>
      <c r="AJ41" s="185">
        <f t="shared" si="145"/>
        <v>0</v>
      </c>
      <c r="AK41" s="185">
        <f t="shared" si="146"/>
        <v>0</v>
      </c>
      <c r="AL41" s="185">
        <f t="shared" si="147"/>
        <v>0</v>
      </c>
      <c r="AM41" s="185">
        <f t="shared" si="148"/>
        <v>0</v>
      </c>
      <c r="AN41" s="578">
        <v>1</v>
      </c>
      <c r="AO41" s="575">
        <v>7</v>
      </c>
      <c r="AP41" s="209">
        <f t="shared" si="109"/>
        <v>0</v>
      </c>
      <c r="AQ41" s="562"/>
      <c r="AR41" s="209">
        <f t="shared" si="110"/>
        <v>0</v>
      </c>
      <c r="AS41" s="562"/>
      <c r="AT41" s="209">
        <f t="shared" si="111"/>
        <v>0</v>
      </c>
      <c r="AU41" s="579"/>
      <c r="AV41" s="209">
        <f t="shared" si="112"/>
        <v>0</v>
      </c>
      <c r="AW41" s="579"/>
      <c r="AX41" s="209">
        <f t="shared" si="113"/>
        <v>0</v>
      </c>
      <c r="AY41" s="579"/>
      <c r="AZ41" s="209">
        <f t="shared" si="114"/>
        <v>0</v>
      </c>
      <c r="BA41" s="579"/>
      <c r="BB41" s="209">
        <f t="shared" si="115"/>
        <v>0</v>
      </c>
      <c r="BC41" s="579"/>
      <c r="BD41" s="209">
        <f t="shared" si="116"/>
        <v>0</v>
      </c>
      <c r="BE41" s="579"/>
      <c r="BF41" s="209">
        <f t="shared" si="117"/>
        <v>0</v>
      </c>
      <c r="BG41" s="579"/>
      <c r="BH41" s="209">
        <f t="shared" si="118"/>
        <v>0</v>
      </c>
      <c r="BI41" s="579"/>
      <c r="BJ41" s="209">
        <f t="shared" si="119"/>
        <v>0</v>
      </c>
      <c r="BK41" s="587"/>
      <c r="BL41" s="209">
        <f t="shared" si="120"/>
        <v>0</v>
      </c>
      <c r="BM41" s="209">
        <f t="shared" si="149"/>
        <v>0</v>
      </c>
      <c r="BN41" s="209">
        <f t="shared" si="150"/>
        <v>0</v>
      </c>
      <c r="BO41" s="209">
        <f t="shared" si="151"/>
        <v>0</v>
      </c>
      <c r="BP41" s="209">
        <f t="shared" si="152"/>
        <v>0</v>
      </c>
      <c r="BQ41" s="209">
        <f t="shared" si="153"/>
        <v>0</v>
      </c>
      <c r="BR41" s="209">
        <f t="shared" si="154"/>
        <v>0</v>
      </c>
      <c r="BS41" s="209">
        <f t="shared" si="155"/>
        <v>0</v>
      </c>
      <c r="BT41" s="592"/>
      <c r="BU41" s="177">
        <f t="shared" si="121"/>
        <v>0</v>
      </c>
      <c r="BV41" s="177">
        <f t="shared" si="122"/>
        <v>0</v>
      </c>
      <c r="BW41" s="592"/>
      <c r="BX41" s="209">
        <f t="shared" si="123"/>
        <v>0</v>
      </c>
      <c r="BY41" s="209">
        <f t="shared" si="124"/>
        <v>0</v>
      </c>
      <c r="BZ41" s="209">
        <f t="shared" si="125"/>
        <v>0</v>
      </c>
      <c r="CA41" s="209">
        <f t="shared" si="126"/>
        <v>0</v>
      </c>
      <c r="CB41" s="209">
        <f t="shared" si="127"/>
        <v>0</v>
      </c>
      <c r="CC41" s="209">
        <f t="shared" si="128"/>
        <v>0</v>
      </c>
      <c r="CD41" s="209">
        <f t="shared" si="129"/>
        <v>0</v>
      </c>
      <c r="CE41" s="209">
        <f t="shared" si="130"/>
        <v>0</v>
      </c>
      <c r="CF41" s="209">
        <f t="shared" si="131"/>
        <v>0</v>
      </c>
      <c r="CG41" s="209">
        <f t="shared" si="132"/>
        <v>0</v>
      </c>
      <c r="CH41" s="209">
        <f t="shared" si="133"/>
        <v>0</v>
      </c>
      <c r="CI41" s="209">
        <f t="shared" si="134"/>
        <v>0</v>
      </c>
      <c r="CJ41" s="209">
        <f t="shared" si="135"/>
        <v>0</v>
      </c>
      <c r="CK41" s="209">
        <f t="shared" si="136"/>
        <v>0</v>
      </c>
      <c r="CL41" s="209">
        <f t="shared" si="137"/>
        <v>0</v>
      </c>
      <c r="CM41" s="209">
        <f t="shared" si="138"/>
        <v>0</v>
      </c>
      <c r="CN41" s="8"/>
    </row>
    <row r="42" spans="1:92" s="384" customFormat="1" ht="57" customHeight="1">
      <c r="A42" s="8"/>
      <c r="B42" s="191"/>
      <c r="C42" s="8"/>
      <c r="D42" s="107" t="s">
        <v>93</v>
      </c>
      <c r="E42" s="192"/>
      <c r="F42" s="153" t="s">
        <v>105</v>
      </c>
      <c r="G42" s="66" t="s">
        <v>29</v>
      </c>
      <c r="H42" s="66">
        <v>4</v>
      </c>
      <c r="I42" s="153" t="s">
        <v>220</v>
      </c>
      <c r="J42" s="257">
        <v>86.844450000000023</v>
      </c>
      <c r="K42" s="72"/>
      <c r="L42" s="193"/>
      <c r="M42" s="73"/>
      <c r="N42" s="194"/>
      <c r="O42" s="74"/>
      <c r="P42" s="195"/>
      <c r="Q42" s="100"/>
      <c r="R42" s="101"/>
      <c r="S42" s="100"/>
      <c r="T42" s="100"/>
      <c r="U42" s="196">
        <f t="shared" si="156"/>
        <v>0</v>
      </c>
      <c r="V42" s="65" t="str">
        <f t="shared" si="157"/>
        <v>No</v>
      </c>
      <c r="W42" s="197" t="str">
        <f t="shared" si="139"/>
        <v>No</v>
      </c>
      <c r="Y42" s="118">
        <v>1</v>
      </c>
      <c r="Z42" s="119">
        <f t="shared" si="166"/>
        <v>0</v>
      </c>
      <c r="AA42" s="5"/>
      <c r="AB42" s="343">
        <v>0.6</v>
      </c>
      <c r="AC42" s="186">
        <f t="shared" si="159"/>
        <v>0</v>
      </c>
      <c r="AD42" s="185">
        <f t="shared" si="162"/>
        <v>0</v>
      </c>
      <c r="AE42" s="185">
        <f t="shared" si="140"/>
        <v>0</v>
      </c>
      <c r="AF42" s="185">
        <f t="shared" si="141"/>
        <v>0</v>
      </c>
      <c r="AG42" s="185">
        <f t="shared" si="142"/>
        <v>0</v>
      </c>
      <c r="AH42" s="185">
        <f t="shared" si="143"/>
        <v>0</v>
      </c>
      <c r="AI42" s="185">
        <f t="shared" si="144"/>
        <v>0</v>
      </c>
      <c r="AJ42" s="185">
        <f t="shared" si="145"/>
        <v>0</v>
      </c>
      <c r="AK42" s="185">
        <f t="shared" si="146"/>
        <v>0</v>
      </c>
      <c r="AL42" s="185">
        <f t="shared" si="147"/>
        <v>0</v>
      </c>
      <c r="AM42" s="185">
        <f t="shared" si="148"/>
        <v>0</v>
      </c>
      <c r="AN42" s="578">
        <v>1</v>
      </c>
      <c r="AO42" s="575">
        <v>8</v>
      </c>
      <c r="AP42" s="209">
        <f t="shared" si="109"/>
        <v>0</v>
      </c>
      <c r="AQ42" s="562"/>
      <c r="AR42" s="209">
        <f t="shared" si="110"/>
        <v>0</v>
      </c>
      <c r="AS42" s="562"/>
      <c r="AT42" s="209">
        <f t="shared" si="111"/>
        <v>0</v>
      </c>
      <c r="AU42" s="579"/>
      <c r="AV42" s="209">
        <f t="shared" si="112"/>
        <v>0</v>
      </c>
      <c r="AW42" s="579"/>
      <c r="AX42" s="209">
        <f t="shared" si="113"/>
        <v>0</v>
      </c>
      <c r="AY42" s="579"/>
      <c r="AZ42" s="209">
        <f t="shared" si="114"/>
        <v>0</v>
      </c>
      <c r="BA42" s="579"/>
      <c r="BB42" s="209">
        <f t="shared" si="115"/>
        <v>0</v>
      </c>
      <c r="BC42" s="579"/>
      <c r="BD42" s="209">
        <f t="shared" si="116"/>
        <v>0</v>
      </c>
      <c r="BE42" s="579"/>
      <c r="BF42" s="209">
        <f t="shared" si="117"/>
        <v>0</v>
      </c>
      <c r="BG42" s="579"/>
      <c r="BH42" s="209">
        <f t="shared" si="118"/>
        <v>0</v>
      </c>
      <c r="BI42" s="579"/>
      <c r="BJ42" s="209">
        <f t="shared" si="119"/>
        <v>0</v>
      </c>
      <c r="BK42" s="587"/>
      <c r="BL42" s="209">
        <f t="shared" si="120"/>
        <v>0</v>
      </c>
      <c r="BM42" s="209">
        <f t="shared" si="149"/>
        <v>0</v>
      </c>
      <c r="BN42" s="209">
        <f t="shared" si="150"/>
        <v>0</v>
      </c>
      <c r="BO42" s="209">
        <f t="shared" si="151"/>
        <v>0</v>
      </c>
      <c r="BP42" s="209">
        <f t="shared" si="152"/>
        <v>0</v>
      </c>
      <c r="BQ42" s="209">
        <f t="shared" si="153"/>
        <v>0</v>
      </c>
      <c r="BR42" s="209">
        <f t="shared" si="154"/>
        <v>0</v>
      </c>
      <c r="BS42" s="209">
        <f t="shared" si="155"/>
        <v>0</v>
      </c>
      <c r="BT42" s="592"/>
      <c r="BU42" s="177">
        <f t="shared" si="121"/>
        <v>0</v>
      </c>
      <c r="BV42" s="177">
        <f t="shared" si="122"/>
        <v>0</v>
      </c>
      <c r="BW42" s="592"/>
      <c r="BX42" s="209">
        <f t="shared" si="123"/>
        <v>0</v>
      </c>
      <c r="BY42" s="209">
        <f t="shared" si="124"/>
        <v>0</v>
      </c>
      <c r="BZ42" s="209">
        <f t="shared" si="125"/>
        <v>0</v>
      </c>
      <c r="CA42" s="209">
        <f t="shared" si="126"/>
        <v>0</v>
      </c>
      <c r="CB42" s="209">
        <f t="shared" si="127"/>
        <v>0</v>
      </c>
      <c r="CC42" s="209">
        <f t="shared" si="128"/>
        <v>0</v>
      </c>
      <c r="CD42" s="209">
        <f t="shared" si="129"/>
        <v>0</v>
      </c>
      <c r="CE42" s="209">
        <f t="shared" si="130"/>
        <v>0</v>
      </c>
      <c r="CF42" s="209">
        <f t="shared" si="131"/>
        <v>0</v>
      </c>
      <c r="CG42" s="209">
        <f t="shared" si="132"/>
        <v>0</v>
      </c>
      <c r="CH42" s="209">
        <f t="shared" si="133"/>
        <v>0</v>
      </c>
      <c r="CI42" s="209">
        <f t="shared" si="134"/>
        <v>0</v>
      </c>
      <c r="CJ42" s="209">
        <f t="shared" si="135"/>
        <v>0</v>
      </c>
      <c r="CK42" s="209">
        <f t="shared" si="136"/>
        <v>0</v>
      </c>
      <c r="CL42" s="209">
        <f t="shared" si="137"/>
        <v>0</v>
      </c>
      <c r="CM42" s="209">
        <f t="shared" si="138"/>
        <v>0</v>
      </c>
      <c r="CN42" s="8"/>
    </row>
    <row r="43" spans="1:92" s="386" customFormat="1" ht="57" customHeight="1">
      <c r="A43" s="65"/>
      <c r="B43" s="191"/>
      <c r="C43" s="8"/>
      <c r="D43" s="255" t="s">
        <v>94</v>
      </c>
      <c r="E43" s="198"/>
      <c r="F43" s="256" t="s">
        <v>107</v>
      </c>
      <c r="G43" s="199" t="s">
        <v>29</v>
      </c>
      <c r="H43" s="199">
        <v>4</v>
      </c>
      <c r="I43" s="256" t="s">
        <v>220</v>
      </c>
      <c r="J43" s="258">
        <v>82.085850000000008</v>
      </c>
      <c r="K43" s="82"/>
      <c r="L43" s="202"/>
      <c r="M43" s="83"/>
      <c r="N43" s="203"/>
      <c r="O43" s="84"/>
      <c r="P43" s="204"/>
      <c r="Q43" s="102"/>
      <c r="R43" s="103"/>
      <c r="S43" s="102"/>
      <c r="T43" s="102"/>
      <c r="U43" s="200">
        <f t="shared" si="156"/>
        <v>0</v>
      </c>
      <c r="V43" s="201" t="str">
        <f t="shared" si="157"/>
        <v>No</v>
      </c>
      <c r="W43" s="119" t="str">
        <f t="shared" si="139"/>
        <v>No</v>
      </c>
      <c r="X43" s="384"/>
      <c r="Y43" s="118">
        <v>1</v>
      </c>
      <c r="Z43" s="119">
        <f t="shared" si="166"/>
        <v>0</v>
      </c>
      <c r="AA43" s="5"/>
      <c r="AB43" s="343">
        <v>0.75</v>
      </c>
      <c r="AC43" s="186">
        <f t="shared" si="159"/>
        <v>0</v>
      </c>
      <c r="AD43" s="185">
        <f t="shared" si="162"/>
        <v>0</v>
      </c>
      <c r="AE43" s="185">
        <f t="shared" si="140"/>
        <v>0</v>
      </c>
      <c r="AF43" s="185">
        <f t="shared" si="141"/>
        <v>0</v>
      </c>
      <c r="AG43" s="185">
        <f t="shared" si="142"/>
        <v>0</v>
      </c>
      <c r="AH43" s="185">
        <f t="shared" si="143"/>
        <v>0</v>
      </c>
      <c r="AI43" s="185">
        <f t="shared" si="144"/>
        <v>0</v>
      </c>
      <c r="AJ43" s="185">
        <f t="shared" si="145"/>
        <v>0</v>
      </c>
      <c r="AK43" s="185">
        <f t="shared" si="146"/>
        <v>0</v>
      </c>
      <c r="AL43" s="185">
        <f t="shared" si="147"/>
        <v>0</v>
      </c>
      <c r="AM43" s="185">
        <f t="shared" si="148"/>
        <v>0</v>
      </c>
      <c r="AN43" s="578">
        <v>1</v>
      </c>
      <c r="AO43" s="575">
        <v>12</v>
      </c>
      <c r="AP43" s="209">
        <f t="shared" si="109"/>
        <v>0</v>
      </c>
      <c r="AQ43" s="562"/>
      <c r="AR43" s="209">
        <f t="shared" si="110"/>
        <v>0</v>
      </c>
      <c r="AS43" s="562"/>
      <c r="AT43" s="209">
        <f t="shared" si="111"/>
        <v>0</v>
      </c>
      <c r="AU43" s="579"/>
      <c r="AV43" s="209">
        <f t="shared" si="112"/>
        <v>0</v>
      </c>
      <c r="AW43" s="579"/>
      <c r="AX43" s="209">
        <f t="shared" si="113"/>
        <v>0</v>
      </c>
      <c r="AY43" s="579"/>
      <c r="AZ43" s="209">
        <f t="shared" si="114"/>
        <v>0</v>
      </c>
      <c r="BA43" s="579"/>
      <c r="BB43" s="209">
        <f t="shared" si="115"/>
        <v>0</v>
      </c>
      <c r="BC43" s="579"/>
      <c r="BD43" s="209">
        <f t="shared" si="116"/>
        <v>0</v>
      </c>
      <c r="BE43" s="579"/>
      <c r="BF43" s="209">
        <f t="shared" si="117"/>
        <v>0</v>
      </c>
      <c r="BG43" s="579"/>
      <c r="BH43" s="209">
        <f t="shared" si="118"/>
        <v>0</v>
      </c>
      <c r="BI43" s="579"/>
      <c r="BJ43" s="209">
        <f t="shared" si="119"/>
        <v>0</v>
      </c>
      <c r="BK43" s="587"/>
      <c r="BL43" s="209">
        <f t="shared" si="120"/>
        <v>0</v>
      </c>
      <c r="BM43" s="209">
        <f t="shared" si="149"/>
        <v>0</v>
      </c>
      <c r="BN43" s="209">
        <f t="shared" si="150"/>
        <v>0</v>
      </c>
      <c r="BO43" s="209">
        <f t="shared" si="151"/>
        <v>0</v>
      </c>
      <c r="BP43" s="209">
        <f t="shared" si="152"/>
        <v>0</v>
      </c>
      <c r="BQ43" s="209">
        <f t="shared" si="153"/>
        <v>0</v>
      </c>
      <c r="BR43" s="209">
        <f t="shared" si="154"/>
        <v>0</v>
      </c>
      <c r="BS43" s="209">
        <f t="shared" si="155"/>
        <v>0</v>
      </c>
      <c r="BT43" s="592"/>
      <c r="BU43" s="177">
        <f t="shared" si="121"/>
        <v>0</v>
      </c>
      <c r="BV43" s="177">
        <f t="shared" si="122"/>
        <v>0</v>
      </c>
      <c r="BW43" s="592"/>
      <c r="BX43" s="209">
        <f t="shared" si="123"/>
        <v>0</v>
      </c>
      <c r="BY43" s="209">
        <f t="shared" si="124"/>
        <v>0</v>
      </c>
      <c r="BZ43" s="209">
        <f t="shared" si="125"/>
        <v>0</v>
      </c>
      <c r="CA43" s="209">
        <f t="shared" si="126"/>
        <v>0</v>
      </c>
      <c r="CB43" s="209">
        <f t="shared" si="127"/>
        <v>0</v>
      </c>
      <c r="CC43" s="209">
        <f t="shared" si="128"/>
        <v>0</v>
      </c>
      <c r="CD43" s="209">
        <f t="shared" si="129"/>
        <v>0</v>
      </c>
      <c r="CE43" s="209">
        <f t="shared" si="130"/>
        <v>0</v>
      </c>
      <c r="CF43" s="209">
        <f t="shared" si="131"/>
        <v>0</v>
      </c>
      <c r="CG43" s="209">
        <f t="shared" si="132"/>
        <v>0</v>
      </c>
      <c r="CH43" s="209">
        <f t="shared" si="133"/>
        <v>0</v>
      </c>
      <c r="CI43" s="209">
        <f t="shared" si="134"/>
        <v>0</v>
      </c>
      <c r="CJ43" s="209">
        <f t="shared" si="135"/>
        <v>0</v>
      </c>
      <c r="CK43" s="209">
        <f t="shared" si="136"/>
        <v>0</v>
      </c>
      <c r="CL43" s="209">
        <f t="shared" si="137"/>
        <v>0</v>
      </c>
      <c r="CM43" s="209">
        <f t="shared" si="138"/>
        <v>0</v>
      </c>
      <c r="CN43" s="8"/>
    </row>
    <row r="44" spans="1:92" s="384" customFormat="1" ht="57" customHeight="1">
      <c r="A44" s="8"/>
      <c r="B44" s="191"/>
      <c r="C44" s="8"/>
      <c r="D44" s="107" t="s">
        <v>95</v>
      </c>
      <c r="E44" s="192"/>
      <c r="F44" s="153" t="s">
        <v>105</v>
      </c>
      <c r="G44" s="66" t="s">
        <v>29</v>
      </c>
      <c r="H44" s="66">
        <v>4</v>
      </c>
      <c r="I44" s="153" t="s">
        <v>220</v>
      </c>
      <c r="J44" s="257">
        <v>80.896200000000007</v>
      </c>
      <c r="K44" s="72"/>
      <c r="L44" s="193"/>
      <c r="M44" s="73"/>
      <c r="N44" s="194"/>
      <c r="O44" s="74"/>
      <c r="P44" s="195"/>
      <c r="Q44" s="100"/>
      <c r="R44" s="101"/>
      <c r="S44" s="100"/>
      <c r="T44" s="100"/>
      <c r="U44" s="196">
        <f t="shared" si="156"/>
        <v>0</v>
      </c>
      <c r="V44" s="65" t="str">
        <f t="shared" si="157"/>
        <v>No</v>
      </c>
      <c r="W44" s="197" t="str">
        <f t="shared" si="139"/>
        <v>No</v>
      </c>
      <c r="Y44" s="118">
        <v>1</v>
      </c>
      <c r="Z44" s="119">
        <f t="shared" si="166"/>
        <v>0</v>
      </c>
      <c r="AA44" s="5"/>
      <c r="AB44" s="343">
        <v>0.7</v>
      </c>
      <c r="AC44" s="186">
        <f t="shared" si="159"/>
        <v>0</v>
      </c>
      <c r="AD44" s="185">
        <f t="shared" si="162"/>
        <v>0</v>
      </c>
      <c r="AE44" s="185">
        <f t="shared" si="140"/>
        <v>0</v>
      </c>
      <c r="AF44" s="185">
        <f t="shared" si="141"/>
        <v>0</v>
      </c>
      <c r="AG44" s="185">
        <f t="shared" si="142"/>
        <v>0</v>
      </c>
      <c r="AH44" s="185">
        <f t="shared" si="143"/>
        <v>0</v>
      </c>
      <c r="AI44" s="185">
        <f t="shared" si="144"/>
        <v>0</v>
      </c>
      <c r="AJ44" s="185">
        <f t="shared" si="145"/>
        <v>0</v>
      </c>
      <c r="AK44" s="185">
        <f t="shared" si="146"/>
        <v>0</v>
      </c>
      <c r="AL44" s="185">
        <f t="shared" si="147"/>
        <v>0</v>
      </c>
      <c r="AM44" s="185">
        <f t="shared" si="148"/>
        <v>0</v>
      </c>
      <c r="AN44" s="578">
        <v>1</v>
      </c>
      <c r="AO44" s="575">
        <v>8</v>
      </c>
      <c r="AP44" s="209">
        <f t="shared" si="109"/>
        <v>0</v>
      </c>
      <c r="AQ44" s="562"/>
      <c r="AR44" s="209">
        <f t="shared" si="110"/>
        <v>0</v>
      </c>
      <c r="AS44" s="562"/>
      <c r="AT44" s="209">
        <f t="shared" si="111"/>
        <v>0</v>
      </c>
      <c r="AU44" s="579"/>
      <c r="AV44" s="209">
        <f t="shared" si="112"/>
        <v>0</v>
      </c>
      <c r="AW44" s="579"/>
      <c r="AX44" s="209">
        <f t="shared" si="113"/>
        <v>0</v>
      </c>
      <c r="AY44" s="579"/>
      <c r="AZ44" s="209">
        <f t="shared" si="114"/>
        <v>0</v>
      </c>
      <c r="BA44" s="579"/>
      <c r="BB44" s="209">
        <f t="shared" si="115"/>
        <v>0</v>
      </c>
      <c r="BC44" s="579"/>
      <c r="BD44" s="209">
        <f t="shared" si="116"/>
        <v>0</v>
      </c>
      <c r="BE44" s="579"/>
      <c r="BF44" s="209">
        <f t="shared" si="117"/>
        <v>0</v>
      </c>
      <c r="BG44" s="579"/>
      <c r="BH44" s="209">
        <f t="shared" si="118"/>
        <v>0</v>
      </c>
      <c r="BI44" s="579"/>
      <c r="BJ44" s="209">
        <f t="shared" si="119"/>
        <v>0</v>
      </c>
      <c r="BK44" s="587"/>
      <c r="BL44" s="209">
        <f t="shared" si="120"/>
        <v>0</v>
      </c>
      <c r="BM44" s="209">
        <f t="shared" si="149"/>
        <v>0</v>
      </c>
      <c r="BN44" s="209">
        <f t="shared" si="150"/>
        <v>0</v>
      </c>
      <c r="BO44" s="209">
        <f t="shared" si="151"/>
        <v>0</v>
      </c>
      <c r="BP44" s="209">
        <f t="shared" si="152"/>
        <v>0</v>
      </c>
      <c r="BQ44" s="209">
        <f t="shared" si="153"/>
        <v>0</v>
      </c>
      <c r="BR44" s="209">
        <f t="shared" si="154"/>
        <v>0</v>
      </c>
      <c r="BS44" s="209">
        <f t="shared" si="155"/>
        <v>0</v>
      </c>
      <c r="BT44" s="592"/>
      <c r="BU44" s="177">
        <f t="shared" si="121"/>
        <v>0</v>
      </c>
      <c r="BV44" s="177">
        <f t="shared" si="122"/>
        <v>0</v>
      </c>
      <c r="BW44" s="592"/>
      <c r="BX44" s="209">
        <f t="shared" si="123"/>
        <v>0</v>
      </c>
      <c r="BY44" s="209">
        <f t="shared" si="124"/>
        <v>0</v>
      </c>
      <c r="BZ44" s="209">
        <f t="shared" si="125"/>
        <v>0</v>
      </c>
      <c r="CA44" s="209">
        <f t="shared" si="126"/>
        <v>0</v>
      </c>
      <c r="CB44" s="209">
        <f t="shared" si="127"/>
        <v>0</v>
      </c>
      <c r="CC44" s="209">
        <f t="shared" si="128"/>
        <v>0</v>
      </c>
      <c r="CD44" s="209">
        <f t="shared" si="129"/>
        <v>0</v>
      </c>
      <c r="CE44" s="209">
        <f t="shared" si="130"/>
        <v>0</v>
      </c>
      <c r="CF44" s="209">
        <f t="shared" si="131"/>
        <v>0</v>
      </c>
      <c r="CG44" s="209">
        <f t="shared" si="132"/>
        <v>0</v>
      </c>
      <c r="CH44" s="209">
        <f t="shared" si="133"/>
        <v>0</v>
      </c>
      <c r="CI44" s="209">
        <f t="shared" si="134"/>
        <v>0</v>
      </c>
      <c r="CJ44" s="209">
        <f t="shared" si="135"/>
        <v>0</v>
      </c>
      <c r="CK44" s="209">
        <f t="shared" si="136"/>
        <v>0</v>
      </c>
      <c r="CL44" s="209">
        <f t="shared" si="137"/>
        <v>0</v>
      </c>
      <c r="CM44" s="209">
        <f t="shared" si="138"/>
        <v>0</v>
      </c>
      <c r="CN44" s="8"/>
    </row>
    <row r="45" spans="1:92" s="386" customFormat="1" ht="57" customHeight="1">
      <c r="A45" s="65"/>
      <c r="B45" s="191"/>
      <c r="C45" s="8"/>
      <c r="D45" s="255" t="s">
        <v>96</v>
      </c>
      <c r="E45" s="198"/>
      <c r="F45" s="256" t="s">
        <v>108</v>
      </c>
      <c r="G45" s="199" t="s">
        <v>103</v>
      </c>
      <c r="H45" s="199">
        <v>6</v>
      </c>
      <c r="I45" s="256" t="s">
        <v>220</v>
      </c>
      <c r="J45" s="258">
        <v>83.275500000000008</v>
      </c>
      <c r="K45" s="82"/>
      <c r="L45" s="202"/>
      <c r="M45" s="83"/>
      <c r="N45" s="203"/>
      <c r="O45" s="84"/>
      <c r="P45" s="204"/>
      <c r="Q45" s="102"/>
      <c r="R45" s="103"/>
      <c r="S45" s="102"/>
      <c r="T45" s="102"/>
      <c r="U45" s="200">
        <f t="shared" si="156"/>
        <v>0</v>
      </c>
      <c r="V45" s="201" t="str">
        <f t="shared" si="157"/>
        <v>No</v>
      </c>
      <c r="W45" s="119" t="str">
        <f t="shared" si="139"/>
        <v>No</v>
      </c>
      <c r="X45" s="384"/>
      <c r="Y45" s="118">
        <v>1</v>
      </c>
      <c r="Z45" s="119">
        <f t="shared" si="166"/>
        <v>0</v>
      </c>
      <c r="AA45" s="5"/>
      <c r="AB45" s="343">
        <v>0.8</v>
      </c>
      <c r="AC45" s="186">
        <f t="shared" si="159"/>
        <v>0</v>
      </c>
      <c r="AD45" s="185">
        <f t="shared" si="162"/>
        <v>0</v>
      </c>
      <c r="AE45" s="185">
        <f t="shared" si="140"/>
        <v>0</v>
      </c>
      <c r="AF45" s="185">
        <f t="shared" si="141"/>
        <v>0</v>
      </c>
      <c r="AG45" s="185">
        <f t="shared" si="142"/>
        <v>0</v>
      </c>
      <c r="AH45" s="185">
        <f t="shared" si="143"/>
        <v>0</v>
      </c>
      <c r="AI45" s="185">
        <f t="shared" si="144"/>
        <v>0</v>
      </c>
      <c r="AJ45" s="185">
        <f t="shared" si="145"/>
        <v>0</v>
      </c>
      <c r="AK45" s="185">
        <f t="shared" si="146"/>
        <v>0</v>
      </c>
      <c r="AL45" s="185">
        <f t="shared" si="147"/>
        <v>0</v>
      </c>
      <c r="AM45" s="185">
        <f t="shared" si="148"/>
        <v>0</v>
      </c>
      <c r="AN45" s="578">
        <v>1</v>
      </c>
      <c r="AO45" s="575">
        <v>12</v>
      </c>
      <c r="AP45" s="209">
        <f t="shared" si="109"/>
        <v>0</v>
      </c>
      <c r="AQ45" s="562"/>
      <c r="AR45" s="209">
        <f t="shared" si="110"/>
        <v>0</v>
      </c>
      <c r="AS45" s="562"/>
      <c r="AT45" s="209">
        <f t="shared" si="111"/>
        <v>0</v>
      </c>
      <c r="AU45" s="579"/>
      <c r="AV45" s="209">
        <f t="shared" si="112"/>
        <v>0</v>
      </c>
      <c r="AW45" s="579"/>
      <c r="AX45" s="209">
        <f t="shared" si="113"/>
        <v>0</v>
      </c>
      <c r="AY45" s="579"/>
      <c r="AZ45" s="209">
        <f t="shared" si="114"/>
        <v>0</v>
      </c>
      <c r="BA45" s="579"/>
      <c r="BB45" s="209">
        <f t="shared" si="115"/>
        <v>0</v>
      </c>
      <c r="BC45" s="579"/>
      <c r="BD45" s="209">
        <f t="shared" si="116"/>
        <v>0</v>
      </c>
      <c r="BE45" s="579"/>
      <c r="BF45" s="209">
        <f t="shared" si="117"/>
        <v>0</v>
      </c>
      <c r="BG45" s="579"/>
      <c r="BH45" s="209">
        <f t="shared" si="118"/>
        <v>0</v>
      </c>
      <c r="BI45" s="579"/>
      <c r="BJ45" s="209">
        <f t="shared" si="119"/>
        <v>0</v>
      </c>
      <c r="BK45" s="587"/>
      <c r="BL45" s="209">
        <f t="shared" si="120"/>
        <v>0</v>
      </c>
      <c r="BM45" s="209">
        <f t="shared" si="149"/>
        <v>0</v>
      </c>
      <c r="BN45" s="209">
        <f t="shared" si="150"/>
        <v>0</v>
      </c>
      <c r="BO45" s="209">
        <f t="shared" si="151"/>
        <v>0</v>
      </c>
      <c r="BP45" s="209">
        <f t="shared" si="152"/>
        <v>0</v>
      </c>
      <c r="BQ45" s="209">
        <f t="shared" si="153"/>
        <v>0</v>
      </c>
      <c r="BR45" s="209">
        <f t="shared" si="154"/>
        <v>0</v>
      </c>
      <c r="BS45" s="209">
        <f t="shared" si="155"/>
        <v>0</v>
      </c>
      <c r="BT45" s="592"/>
      <c r="BU45" s="177">
        <f t="shared" si="121"/>
        <v>0</v>
      </c>
      <c r="BV45" s="177">
        <f t="shared" si="122"/>
        <v>0</v>
      </c>
      <c r="BW45" s="592"/>
      <c r="BX45" s="209">
        <f t="shared" si="123"/>
        <v>0</v>
      </c>
      <c r="BY45" s="209">
        <f t="shared" si="124"/>
        <v>0</v>
      </c>
      <c r="BZ45" s="209">
        <f t="shared" si="125"/>
        <v>0</v>
      </c>
      <c r="CA45" s="209">
        <f t="shared" si="126"/>
        <v>0</v>
      </c>
      <c r="CB45" s="209">
        <f t="shared" si="127"/>
        <v>0</v>
      </c>
      <c r="CC45" s="209">
        <f t="shared" si="128"/>
        <v>0</v>
      </c>
      <c r="CD45" s="209">
        <f t="shared" si="129"/>
        <v>0</v>
      </c>
      <c r="CE45" s="209">
        <f t="shared" si="130"/>
        <v>0</v>
      </c>
      <c r="CF45" s="209">
        <f t="shared" si="131"/>
        <v>0</v>
      </c>
      <c r="CG45" s="209">
        <f t="shared" si="132"/>
        <v>0</v>
      </c>
      <c r="CH45" s="209">
        <f t="shared" si="133"/>
        <v>0</v>
      </c>
      <c r="CI45" s="209">
        <f t="shared" si="134"/>
        <v>0</v>
      </c>
      <c r="CJ45" s="209">
        <f t="shared" si="135"/>
        <v>0</v>
      </c>
      <c r="CK45" s="209">
        <f t="shared" si="136"/>
        <v>0</v>
      </c>
      <c r="CL45" s="209">
        <f t="shared" si="137"/>
        <v>0</v>
      </c>
      <c r="CM45" s="209">
        <f t="shared" si="138"/>
        <v>0</v>
      </c>
      <c r="CN45" s="8"/>
    </row>
    <row r="46" spans="1:92" s="384" customFormat="1" ht="57" customHeight="1">
      <c r="A46" s="8"/>
      <c r="B46" s="191"/>
      <c r="C46" s="8"/>
      <c r="D46" s="107" t="s">
        <v>97</v>
      </c>
      <c r="E46" s="192"/>
      <c r="F46" s="153" t="s">
        <v>222</v>
      </c>
      <c r="G46" s="66" t="s">
        <v>103</v>
      </c>
      <c r="H46" s="66">
        <v>8</v>
      </c>
      <c r="I46" s="153" t="s">
        <v>220</v>
      </c>
      <c r="J46" s="257">
        <v>86.844450000000023</v>
      </c>
      <c r="K46" s="72"/>
      <c r="L46" s="193"/>
      <c r="M46" s="73"/>
      <c r="N46" s="194"/>
      <c r="O46" s="74"/>
      <c r="P46" s="195"/>
      <c r="Q46" s="100"/>
      <c r="R46" s="101"/>
      <c r="S46" s="100"/>
      <c r="T46" s="100"/>
      <c r="U46" s="196">
        <f t="shared" si="156"/>
        <v>0</v>
      </c>
      <c r="V46" s="65" t="str">
        <f t="shared" si="157"/>
        <v>No</v>
      </c>
      <c r="W46" s="197" t="str">
        <f t="shared" si="139"/>
        <v>No</v>
      </c>
      <c r="Y46" s="118">
        <v>1</v>
      </c>
      <c r="Z46" s="119">
        <f t="shared" si="166"/>
        <v>0</v>
      </c>
      <c r="AA46" s="5"/>
      <c r="AB46" s="343">
        <v>1.08</v>
      </c>
      <c r="AC46" s="186">
        <f t="shared" si="159"/>
        <v>0</v>
      </c>
      <c r="AD46" s="185">
        <f t="shared" si="162"/>
        <v>0</v>
      </c>
      <c r="AE46" s="185">
        <f t="shared" si="140"/>
        <v>0</v>
      </c>
      <c r="AF46" s="185">
        <f t="shared" si="141"/>
        <v>0</v>
      </c>
      <c r="AG46" s="185">
        <f t="shared" si="142"/>
        <v>0</v>
      </c>
      <c r="AH46" s="185">
        <f t="shared" si="143"/>
        <v>0</v>
      </c>
      <c r="AI46" s="185">
        <f t="shared" si="144"/>
        <v>0</v>
      </c>
      <c r="AJ46" s="185">
        <f t="shared" si="145"/>
        <v>0</v>
      </c>
      <c r="AK46" s="185">
        <f t="shared" si="146"/>
        <v>0</v>
      </c>
      <c r="AL46" s="185">
        <f t="shared" si="147"/>
        <v>0</v>
      </c>
      <c r="AM46" s="185">
        <f t="shared" si="148"/>
        <v>0</v>
      </c>
      <c r="AN46" s="578">
        <v>1</v>
      </c>
      <c r="AO46" s="575">
        <v>21</v>
      </c>
      <c r="AP46" s="209">
        <f t="shared" si="109"/>
        <v>0</v>
      </c>
      <c r="AQ46" s="562"/>
      <c r="AR46" s="209">
        <f t="shared" si="110"/>
        <v>0</v>
      </c>
      <c r="AS46" s="562"/>
      <c r="AT46" s="209">
        <f t="shared" si="111"/>
        <v>0</v>
      </c>
      <c r="AU46" s="579"/>
      <c r="AV46" s="209">
        <f t="shared" si="112"/>
        <v>0</v>
      </c>
      <c r="AW46" s="579"/>
      <c r="AX46" s="209">
        <f t="shared" si="113"/>
        <v>0</v>
      </c>
      <c r="AY46" s="579"/>
      <c r="AZ46" s="209">
        <f t="shared" si="114"/>
        <v>0</v>
      </c>
      <c r="BA46" s="579"/>
      <c r="BB46" s="209">
        <f t="shared" si="115"/>
        <v>0</v>
      </c>
      <c r="BC46" s="579"/>
      <c r="BD46" s="209">
        <f t="shared" si="116"/>
        <v>0</v>
      </c>
      <c r="BE46" s="579"/>
      <c r="BF46" s="209">
        <f t="shared" si="117"/>
        <v>0</v>
      </c>
      <c r="BG46" s="579"/>
      <c r="BH46" s="209">
        <f t="shared" si="118"/>
        <v>0</v>
      </c>
      <c r="BI46" s="579"/>
      <c r="BJ46" s="209">
        <f t="shared" si="119"/>
        <v>0</v>
      </c>
      <c r="BK46" s="587"/>
      <c r="BL46" s="209">
        <f t="shared" si="120"/>
        <v>0</v>
      </c>
      <c r="BM46" s="209">
        <f t="shared" si="149"/>
        <v>0</v>
      </c>
      <c r="BN46" s="209">
        <f t="shared" si="150"/>
        <v>0</v>
      </c>
      <c r="BO46" s="209">
        <f t="shared" si="151"/>
        <v>0</v>
      </c>
      <c r="BP46" s="209">
        <f t="shared" si="152"/>
        <v>0</v>
      </c>
      <c r="BQ46" s="209">
        <f t="shared" si="153"/>
        <v>0</v>
      </c>
      <c r="BR46" s="209">
        <f t="shared" si="154"/>
        <v>0</v>
      </c>
      <c r="BS46" s="209">
        <f t="shared" si="155"/>
        <v>0</v>
      </c>
      <c r="BT46" s="592"/>
      <c r="BU46" s="177">
        <f t="shared" si="121"/>
        <v>0</v>
      </c>
      <c r="BV46" s="177">
        <f t="shared" si="122"/>
        <v>0</v>
      </c>
      <c r="BW46" s="592"/>
      <c r="BX46" s="209">
        <f t="shared" si="123"/>
        <v>0</v>
      </c>
      <c r="BY46" s="209">
        <f t="shared" si="124"/>
        <v>0</v>
      </c>
      <c r="BZ46" s="209">
        <f t="shared" si="125"/>
        <v>0</v>
      </c>
      <c r="CA46" s="209">
        <f t="shared" si="126"/>
        <v>0</v>
      </c>
      <c r="CB46" s="209">
        <f t="shared" si="127"/>
        <v>0</v>
      </c>
      <c r="CC46" s="209">
        <f t="shared" si="128"/>
        <v>0</v>
      </c>
      <c r="CD46" s="209">
        <f t="shared" si="129"/>
        <v>0</v>
      </c>
      <c r="CE46" s="209">
        <f t="shared" si="130"/>
        <v>0</v>
      </c>
      <c r="CF46" s="209">
        <f t="shared" si="131"/>
        <v>0</v>
      </c>
      <c r="CG46" s="209">
        <f t="shared" si="132"/>
        <v>0</v>
      </c>
      <c r="CH46" s="209">
        <f t="shared" si="133"/>
        <v>0</v>
      </c>
      <c r="CI46" s="209">
        <f t="shared" si="134"/>
        <v>0</v>
      </c>
      <c r="CJ46" s="209">
        <f t="shared" si="135"/>
        <v>0</v>
      </c>
      <c r="CK46" s="209">
        <f t="shared" si="136"/>
        <v>0</v>
      </c>
      <c r="CL46" s="209">
        <f t="shared" si="137"/>
        <v>0</v>
      </c>
      <c r="CM46" s="209">
        <f t="shared" si="138"/>
        <v>0</v>
      </c>
      <c r="CN46" s="8"/>
    </row>
    <row r="47" spans="1:92" s="386" customFormat="1" ht="57" customHeight="1">
      <c r="A47" s="65"/>
      <c r="B47" s="191"/>
      <c r="C47" s="8"/>
      <c r="D47" s="255" t="s">
        <v>98</v>
      </c>
      <c r="E47" s="198"/>
      <c r="F47" s="256" t="s">
        <v>222</v>
      </c>
      <c r="G47" s="199" t="s">
        <v>103</v>
      </c>
      <c r="H47" s="199">
        <v>8</v>
      </c>
      <c r="I47" s="256" t="s">
        <v>220</v>
      </c>
      <c r="J47" s="258">
        <v>74.947950000000006</v>
      </c>
      <c r="K47" s="82"/>
      <c r="L47" s="202"/>
      <c r="M47" s="83"/>
      <c r="N47" s="203"/>
      <c r="O47" s="84"/>
      <c r="P47" s="204"/>
      <c r="Q47" s="102"/>
      <c r="R47" s="103"/>
      <c r="S47" s="102"/>
      <c r="T47" s="102"/>
      <c r="U47" s="200">
        <f t="shared" si="156"/>
        <v>0</v>
      </c>
      <c r="V47" s="201" t="str">
        <f t="shared" si="157"/>
        <v>No</v>
      </c>
      <c r="W47" s="119" t="str">
        <f t="shared" si="139"/>
        <v>No</v>
      </c>
      <c r="X47" s="384"/>
      <c r="Y47" s="118">
        <v>1</v>
      </c>
      <c r="Z47" s="119">
        <f t="shared" si="166"/>
        <v>0</v>
      </c>
      <c r="AA47" s="5"/>
      <c r="AB47" s="343">
        <v>0.51</v>
      </c>
      <c r="AC47" s="186">
        <f t="shared" si="159"/>
        <v>0</v>
      </c>
      <c r="AD47" s="185">
        <f t="shared" si="162"/>
        <v>0</v>
      </c>
      <c r="AE47" s="185">
        <f t="shared" si="140"/>
        <v>0</v>
      </c>
      <c r="AF47" s="185">
        <f t="shared" si="141"/>
        <v>0</v>
      </c>
      <c r="AG47" s="185">
        <f t="shared" si="142"/>
        <v>0</v>
      </c>
      <c r="AH47" s="185">
        <f t="shared" si="143"/>
        <v>0</v>
      </c>
      <c r="AI47" s="185">
        <f t="shared" si="144"/>
        <v>0</v>
      </c>
      <c r="AJ47" s="185">
        <f t="shared" si="145"/>
        <v>0</v>
      </c>
      <c r="AK47" s="185">
        <f t="shared" si="146"/>
        <v>0</v>
      </c>
      <c r="AL47" s="185">
        <f t="shared" si="147"/>
        <v>0</v>
      </c>
      <c r="AM47" s="185">
        <f t="shared" si="148"/>
        <v>0</v>
      </c>
      <c r="AN47" s="578">
        <v>1</v>
      </c>
      <c r="AO47" s="575">
        <v>16</v>
      </c>
      <c r="AP47" s="209">
        <f t="shared" si="109"/>
        <v>0</v>
      </c>
      <c r="AQ47" s="562"/>
      <c r="AR47" s="209">
        <f t="shared" si="110"/>
        <v>0</v>
      </c>
      <c r="AS47" s="562"/>
      <c r="AT47" s="209">
        <f t="shared" si="111"/>
        <v>0</v>
      </c>
      <c r="AU47" s="579"/>
      <c r="AV47" s="209">
        <f t="shared" si="112"/>
        <v>0</v>
      </c>
      <c r="AW47" s="579"/>
      <c r="AX47" s="209">
        <f t="shared" si="113"/>
        <v>0</v>
      </c>
      <c r="AY47" s="579"/>
      <c r="AZ47" s="209">
        <f t="shared" si="114"/>
        <v>0</v>
      </c>
      <c r="BA47" s="579"/>
      <c r="BB47" s="209">
        <f t="shared" si="115"/>
        <v>0</v>
      </c>
      <c r="BC47" s="579"/>
      <c r="BD47" s="209">
        <f t="shared" si="116"/>
        <v>0</v>
      </c>
      <c r="BE47" s="579"/>
      <c r="BF47" s="209">
        <f t="shared" si="117"/>
        <v>0</v>
      </c>
      <c r="BG47" s="579"/>
      <c r="BH47" s="209">
        <f t="shared" si="118"/>
        <v>0</v>
      </c>
      <c r="BI47" s="579"/>
      <c r="BJ47" s="209">
        <f t="shared" si="119"/>
        <v>0</v>
      </c>
      <c r="BK47" s="587"/>
      <c r="BL47" s="209">
        <f t="shared" si="120"/>
        <v>0</v>
      </c>
      <c r="BM47" s="209">
        <f t="shared" si="149"/>
        <v>0</v>
      </c>
      <c r="BN47" s="209">
        <f t="shared" si="150"/>
        <v>0</v>
      </c>
      <c r="BO47" s="209">
        <f t="shared" si="151"/>
        <v>0</v>
      </c>
      <c r="BP47" s="209">
        <f t="shared" si="152"/>
        <v>0</v>
      </c>
      <c r="BQ47" s="209">
        <f t="shared" si="153"/>
        <v>0</v>
      </c>
      <c r="BR47" s="209">
        <f t="shared" si="154"/>
        <v>0</v>
      </c>
      <c r="BS47" s="209">
        <f t="shared" si="155"/>
        <v>0</v>
      </c>
      <c r="BT47" s="592"/>
      <c r="BU47" s="177">
        <f t="shared" si="121"/>
        <v>0</v>
      </c>
      <c r="BV47" s="177">
        <f t="shared" si="122"/>
        <v>0</v>
      </c>
      <c r="BW47" s="592"/>
      <c r="BX47" s="209">
        <f t="shared" si="123"/>
        <v>0</v>
      </c>
      <c r="BY47" s="209">
        <f t="shared" si="124"/>
        <v>0</v>
      </c>
      <c r="BZ47" s="209">
        <f t="shared" si="125"/>
        <v>0</v>
      </c>
      <c r="CA47" s="209">
        <f t="shared" si="126"/>
        <v>0</v>
      </c>
      <c r="CB47" s="209">
        <f t="shared" si="127"/>
        <v>0</v>
      </c>
      <c r="CC47" s="209">
        <f t="shared" si="128"/>
        <v>0</v>
      </c>
      <c r="CD47" s="209">
        <f t="shared" si="129"/>
        <v>0</v>
      </c>
      <c r="CE47" s="209">
        <f t="shared" si="130"/>
        <v>0</v>
      </c>
      <c r="CF47" s="209">
        <f t="shared" si="131"/>
        <v>0</v>
      </c>
      <c r="CG47" s="209">
        <f t="shared" si="132"/>
        <v>0</v>
      </c>
      <c r="CH47" s="209">
        <f t="shared" si="133"/>
        <v>0</v>
      </c>
      <c r="CI47" s="209">
        <f t="shared" si="134"/>
        <v>0</v>
      </c>
      <c r="CJ47" s="209">
        <f t="shared" si="135"/>
        <v>0</v>
      </c>
      <c r="CK47" s="209">
        <f t="shared" si="136"/>
        <v>0</v>
      </c>
      <c r="CL47" s="209">
        <f t="shared" si="137"/>
        <v>0</v>
      </c>
      <c r="CM47" s="209">
        <f t="shared" si="138"/>
        <v>0</v>
      </c>
      <c r="CN47" s="8"/>
    </row>
    <row r="48" spans="1:92" s="384" customFormat="1" ht="57" customHeight="1">
      <c r="A48" s="8"/>
      <c r="B48" s="191"/>
      <c r="C48" s="8"/>
      <c r="D48" s="107" t="s">
        <v>99</v>
      </c>
      <c r="E48" s="192"/>
      <c r="F48" s="153" t="s">
        <v>107</v>
      </c>
      <c r="G48" s="66" t="s">
        <v>103</v>
      </c>
      <c r="H48" s="66">
        <v>10</v>
      </c>
      <c r="I48" s="153" t="s">
        <v>220</v>
      </c>
      <c r="J48" s="257">
        <v>68.999700000000018</v>
      </c>
      <c r="K48" s="72"/>
      <c r="L48" s="193"/>
      <c r="M48" s="73"/>
      <c r="N48" s="194"/>
      <c r="O48" s="74"/>
      <c r="P48" s="195"/>
      <c r="Q48" s="100"/>
      <c r="R48" s="101"/>
      <c r="S48" s="100"/>
      <c r="T48" s="100"/>
      <c r="U48" s="196">
        <f t="shared" si="156"/>
        <v>0</v>
      </c>
      <c r="V48" s="65" t="str">
        <f t="shared" si="157"/>
        <v>No</v>
      </c>
      <c r="W48" s="197" t="str">
        <f t="shared" si="139"/>
        <v>No</v>
      </c>
      <c r="Y48" s="118">
        <v>1</v>
      </c>
      <c r="Z48" s="119">
        <f t="shared" si="166"/>
        <v>0</v>
      </c>
      <c r="AA48" s="5"/>
      <c r="AB48" s="343">
        <v>0.35</v>
      </c>
      <c r="AC48" s="186">
        <f t="shared" si="159"/>
        <v>0</v>
      </c>
      <c r="AD48" s="185">
        <f t="shared" si="162"/>
        <v>0</v>
      </c>
      <c r="AE48" s="185">
        <f t="shared" si="140"/>
        <v>0</v>
      </c>
      <c r="AF48" s="185">
        <f t="shared" si="141"/>
        <v>0</v>
      </c>
      <c r="AG48" s="185">
        <f t="shared" si="142"/>
        <v>0</v>
      </c>
      <c r="AH48" s="185">
        <f t="shared" si="143"/>
        <v>0</v>
      </c>
      <c r="AI48" s="185">
        <f t="shared" si="144"/>
        <v>0</v>
      </c>
      <c r="AJ48" s="185">
        <f t="shared" si="145"/>
        <v>0</v>
      </c>
      <c r="AK48" s="185">
        <f t="shared" si="146"/>
        <v>0</v>
      </c>
      <c r="AL48" s="185">
        <f t="shared" si="147"/>
        <v>0</v>
      </c>
      <c r="AM48" s="185">
        <f t="shared" si="148"/>
        <v>0</v>
      </c>
      <c r="AN48" s="578">
        <v>1</v>
      </c>
      <c r="AO48" s="575">
        <v>20</v>
      </c>
      <c r="AP48" s="209">
        <f t="shared" si="109"/>
        <v>0</v>
      </c>
      <c r="AQ48" s="562"/>
      <c r="AR48" s="209">
        <f t="shared" si="110"/>
        <v>0</v>
      </c>
      <c r="AS48" s="562"/>
      <c r="AT48" s="209">
        <f t="shared" si="111"/>
        <v>0</v>
      </c>
      <c r="AU48" s="579"/>
      <c r="AV48" s="209">
        <f t="shared" si="112"/>
        <v>0</v>
      </c>
      <c r="AW48" s="579"/>
      <c r="AX48" s="209">
        <f t="shared" si="113"/>
        <v>0</v>
      </c>
      <c r="AY48" s="579"/>
      <c r="AZ48" s="209">
        <f t="shared" si="114"/>
        <v>0</v>
      </c>
      <c r="BA48" s="579"/>
      <c r="BB48" s="209">
        <f t="shared" si="115"/>
        <v>0</v>
      </c>
      <c r="BC48" s="579"/>
      <c r="BD48" s="209">
        <f t="shared" si="116"/>
        <v>0</v>
      </c>
      <c r="BE48" s="579"/>
      <c r="BF48" s="209">
        <f t="shared" si="117"/>
        <v>0</v>
      </c>
      <c r="BG48" s="579"/>
      <c r="BH48" s="209">
        <f t="shared" si="118"/>
        <v>0</v>
      </c>
      <c r="BI48" s="579"/>
      <c r="BJ48" s="209">
        <f t="shared" si="119"/>
        <v>0</v>
      </c>
      <c r="BK48" s="587"/>
      <c r="BL48" s="209">
        <f t="shared" si="120"/>
        <v>0</v>
      </c>
      <c r="BM48" s="209">
        <f t="shared" si="149"/>
        <v>0</v>
      </c>
      <c r="BN48" s="209">
        <f t="shared" si="150"/>
        <v>0</v>
      </c>
      <c r="BO48" s="209">
        <f t="shared" si="151"/>
        <v>0</v>
      </c>
      <c r="BP48" s="209">
        <f t="shared" si="152"/>
        <v>0</v>
      </c>
      <c r="BQ48" s="209">
        <f t="shared" si="153"/>
        <v>0</v>
      </c>
      <c r="BR48" s="209">
        <f t="shared" si="154"/>
        <v>0</v>
      </c>
      <c r="BS48" s="209">
        <f t="shared" si="155"/>
        <v>0</v>
      </c>
      <c r="BT48" s="592"/>
      <c r="BU48" s="177">
        <f t="shared" si="121"/>
        <v>0</v>
      </c>
      <c r="BV48" s="177">
        <f t="shared" si="122"/>
        <v>0</v>
      </c>
      <c r="BW48" s="592"/>
      <c r="BX48" s="209">
        <f t="shared" si="123"/>
        <v>0</v>
      </c>
      <c r="BY48" s="209">
        <f t="shared" si="124"/>
        <v>0</v>
      </c>
      <c r="BZ48" s="209">
        <f t="shared" si="125"/>
        <v>0</v>
      </c>
      <c r="CA48" s="209">
        <f t="shared" si="126"/>
        <v>0</v>
      </c>
      <c r="CB48" s="209">
        <f t="shared" si="127"/>
        <v>0</v>
      </c>
      <c r="CC48" s="209">
        <f t="shared" si="128"/>
        <v>0</v>
      </c>
      <c r="CD48" s="209">
        <f t="shared" si="129"/>
        <v>0</v>
      </c>
      <c r="CE48" s="209">
        <f t="shared" si="130"/>
        <v>0</v>
      </c>
      <c r="CF48" s="209">
        <f t="shared" si="131"/>
        <v>0</v>
      </c>
      <c r="CG48" s="209">
        <f t="shared" si="132"/>
        <v>0</v>
      </c>
      <c r="CH48" s="209">
        <f t="shared" si="133"/>
        <v>0</v>
      </c>
      <c r="CI48" s="209">
        <f t="shared" si="134"/>
        <v>0</v>
      </c>
      <c r="CJ48" s="209">
        <f t="shared" si="135"/>
        <v>0</v>
      </c>
      <c r="CK48" s="209">
        <f t="shared" si="136"/>
        <v>0</v>
      </c>
      <c r="CL48" s="209">
        <f t="shared" si="137"/>
        <v>0</v>
      </c>
      <c r="CM48" s="209">
        <f t="shared" si="138"/>
        <v>0</v>
      </c>
      <c r="CN48" s="8"/>
    </row>
    <row r="49" spans="1:92" s="386" customFormat="1" ht="57" customHeight="1">
      <c r="A49" s="65"/>
      <c r="B49" s="191"/>
      <c r="C49" s="8"/>
      <c r="D49" s="255" t="s">
        <v>100</v>
      </c>
      <c r="E49" s="198"/>
      <c r="F49" s="256" t="s">
        <v>105</v>
      </c>
      <c r="G49" s="199" t="s">
        <v>103</v>
      </c>
      <c r="H49" s="199">
        <v>10</v>
      </c>
      <c r="I49" s="256" t="s">
        <v>220</v>
      </c>
      <c r="J49" s="258">
        <v>65.430750000000003</v>
      </c>
      <c r="K49" s="82"/>
      <c r="L49" s="202"/>
      <c r="M49" s="83"/>
      <c r="N49" s="203"/>
      <c r="O49" s="84"/>
      <c r="P49" s="204"/>
      <c r="Q49" s="102"/>
      <c r="R49" s="103"/>
      <c r="S49" s="102"/>
      <c r="T49" s="102"/>
      <c r="U49" s="200">
        <f t="shared" si="156"/>
        <v>0</v>
      </c>
      <c r="V49" s="201" t="str">
        <f t="shared" si="157"/>
        <v>No</v>
      </c>
      <c r="W49" s="119" t="str">
        <f t="shared" si="139"/>
        <v>No</v>
      </c>
      <c r="X49" s="384"/>
      <c r="Y49" s="118">
        <v>1</v>
      </c>
      <c r="Z49" s="119">
        <f t="shared" si="166"/>
        <v>0</v>
      </c>
      <c r="AA49" s="5"/>
      <c r="AB49" s="343">
        <v>0.25</v>
      </c>
      <c r="AC49" s="186">
        <f t="shared" si="159"/>
        <v>0</v>
      </c>
      <c r="AD49" s="185">
        <f t="shared" si="162"/>
        <v>0</v>
      </c>
      <c r="AE49" s="185">
        <f t="shared" si="140"/>
        <v>0</v>
      </c>
      <c r="AF49" s="185">
        <f t="shared" si="141"/>
        <v>0</v>
      </c>
      <c r="AG49" s="185">
        <f t="shared" si="142"/>
        <v>0</v>
      </c>
      <c r="AH49" s="185">
        <f t="shared" si="143"/>
        <v>0</v>
      </c>
      <c r="AI49" s="185">
        <f t="shared" si="144"/>
        <v>0</v>
      </c>
      <c r="AJ49" s="185">
        <f t="shared" si="145"/>
        <v>0</v>
      </c>
      <c r="AK49" s="185">
        <f t="shared" si="146"/>
        <v>0</v>
      </c>
      <c r="AL49" s="185">
        <f t="shared" si="147"/>
        <v>0</v>
      </c>
      <c r="AM49" s="185">
        <f t="shared" si="148"/>
        <v>0</v>
      </c>
      <c r="AN49" s="578">
        <v>1</v>
      </c>
      <c r="AO49" s="575">
        <v>20</v>
      </c>
      <c r="AP49" s="209">
        <f t="shared" si="109"/>
        <v>0</v>
      </c>
      <c r="AQ49" s="562"/>
      <c r="AR49" s="209">
        <f t="shared" si="110"/>
        <v>0</v>
      </c>
      <c r="AS49" s="562"/>
      <c r="AT49" s="209">
        <f t="shared" si="111"/>
        <v>0</v>
      </c>
      <c r="AU49" s="579"/>
      <c r="AV49" s="209">
        <f t="shared" si="112"/>
        <v>0</v>
      </c>
      <c r="AW49" s="579"/>
      <c r="AX49" s="209">
        <f t="shared" si="113"/>
        <v>0</v>
      </c>
      <c r="AY49" s="579"/>
      <c r="AZ49" s="209">
        <f t="shared" si="114"/>
        <v>0</v>
      </c>
      <c r="BA49" s="579"/>
      <c r="BB49" s="209">
        <f t="shared" si="115"/>
        <v>0</v>
      </c>
      <c r="BC49" s="579"/>
      <c r="BD49" s="209">
        <f t="shared" si="116"/>
        <v>0</v>
      </c>
      <c r="BE49" s="579"/>
      <c r="BF49" s="209">
        <f t="shared" si="117"/>
        <v>0</v>
      </c>
      <c r="BG49" s="579"/>
      <c r="BH49" s="209">
        <f t="shared" si="118"/>
        <v>0</v>
      </c>
      <c r="BI49" s="579"/>
      <c r="BJ49" s="209">
        <f t="shared" si="119"/>
        <v>0</v>
      </c>
      <c r="BK49" s="587"/>
      <c r="BL49" s="209">
        <f t="shared" si="120"/>
        <v>0</v>
      </c>
      <c r="BM49" s="209">
        <f t="shared" si="149"/>
        <v>0</v>
      </c>
      <c r="BN49" s="209">
        <f t="shared" si="150"/>
        <v>0</v>
      </c>
      <c r="BO49" s="209">
        <f t="shared" si="151"/>
        <v>0</v>
      </c>
      <c r="BP49" s="209">
        <f t="shared" si="152"/>
        <v>0</v>
      </c>
      <c r="BQ49" s="209">
        <f t="shared" si="153"/>
        <v>0</v>
      </c>
      <c r="BR49" s="209">
        <f t="shared" si="154"/>
        <v>0</v>
      </c>
      <c r="BS49" s="209">
        <f t="shared" si="155"/>
        <v>0</v>
      </c>
      <c r="BT49" s="592"/>
      <c r="BU49" s="177">
        <f t="shared" si="121"/>
        <v>0</v>
      </c>
      <c r="BV49" s="177">
        <f t="shared" si="122"/>
        <v>0</v>
      </c>
      <c r="BW49" s="592"/>
      <c r="BX49" s="209">
        <f t="shared" ref="BX49:BX58" si="167">IF(F49="sloper",IF(SUM(K49:T49)&gt;0,SUM(K49:T49),0),0)*H49</f>
        <v>0</v>
      </c>
      <c r="BY49" s="209">
        <f t="shared" ref="BY49:BY58" si="168">IF(F49="footholds",IF(SUM(K49:T49)&gt;0,SUM(K49:T49),0),0)*H49</f>
        <v>0</v>
      </c>
      <c r="BZ49" s="209">
        <f t="shared" ref="BZ49:BZ58" si="169">IF(F49="micros",IF(SUM(K49:T49)&gt;0,SUM(K49:T49),0),0)*H49</f>
        <v>0</v>
      </c>
      <c r="CA49" s="209">
        <f t="shared" ref="CA49:CA58" si="170">IF(F49="jug",IF(SUM(K49:T49)&gt;0,SUM(K49:T49),0),0)*H49</f>
        <v>0</v>
      </c>
      <c r="CB49" s="209">
        <f t="shared" ref="CB49:CB58" si="171">IF(F49="ledge",IF(SUM(K49:T49)&gt;0,SUM(K49:T49),0),0)*H49</f>
        <v>0</v>
      </c>
      <c r="CC49" s="209">
        <f t="shared" ref="CC49:CC58" si="172">IF(F49="edge",IF(SUM(K49:T49)&gt;0,SUM(K49:T49),0),0)*H49</f>
        <v>0</v>
      </c>
      <c r="CD49" s="209">
        <f t="shared" ref="CD49:CD58" si="173">IF(F49="crimp",IF(SUM(K49:T49)&gt;0,SUM(K49:T49),0),0)*H49</f>
        <v>0</v>
      </c>
      <c r="CE49" s="209">
        <f t="shared" ref="CE49:CE58" si="174">IF(F49="incut",IF(SUM(K49:T49)&gt;0,SUM(K49:T49),0),0)*H49</f>
        <v>0</v>
      </c>
      <c r="CF49" s="209">
        <f t="shared" ref="CF49:CF58" si="175">IF(F49="dish",IF(SUM(K49:T49)&gt;0,SUM(K49:T49),0),0)*H49</f>
        <v>0</v>
      </c>
      <c r="CG49" s="209">
        <f t="shared" ref="CG49:CG58" si="176">IF(F49="pinch",IF(SUM(K49:T49)&gt;0,SUM(K49:T49),0),0)*H49</f>
        <v>0</v>
      </c>
      <c r="CH49" s="209">
        <f t="shared" ref="CH49:CH58" si="177">IF(F49="pocket",IF(SUM(K49:T49)&gt;0,SUM(K49:T49),0),0)*H49</f>
        <v>0</v>
      </c>
      <c r="CI49" s="209">
        <f t="shared" ref="CI49:CI58" si="178">IF(F49="insert",IF(SUM(K49:T49)&gt;0,SUM(K49:T49),0),0)*H49</f>
        <v>0</v>
      </c>
      <c r="CJ49" s="209">
        <f t="shared" ref="CJ49:CJ58" si="179">IF(F49="feature",IF(SUM(K49:T49)&gt;0,SUM(K49:T49),0),0)*H49</f>
        <v>0</v>
      </c>
      <c r="CK49" s="209">
        <f t="shared" ref="CK49:CK58" si="180">IF(F49="scoop",IF(SUM(K49:T49)&gt;0,SUM(K49:T49),0),0)*H49</f>
        <v>0</v>
      </c>
      <c r="CL49" s="209">
        <f t="shared" ref="CL49:CL58" si="181">IF(F49="positive",IF(SUM(K49:T49)&gt;0,SUM(K49:T49),0),0)*H49</f>
        <v>0</v>
      </c>
      <c r="CM49" s="209">
        <f t="shared" ref="CM49:CM58" si="182">IF(F49="various",IF(SUM(K49:T49)&gt;0,SUM(K49:T49),0),0)*H49</f>
        <v>0</v>
      </c>
      <c r="CN49" s="8"/>
    </row>
    <row r="50" spans="1:92" s="384" customFormat="1" ht="57" customHeight="1">
      <c r="A50" s="8"/>
      <c r="B50" s="191"/>
      <c r="C50" s="8"/>
      <c r="D50" s="107" t="s">
        <v>101</v>
      </c>
      <c r="E50" s="192"/>
      <c r="F50" s="153" t="s">
        <v>223</v>
      </c>
      <c r="G50" s="66" t="s">
        <v>104</v>
      </c>
      <c r="H50" s="66">
        <v>12</v>
      </c>
      <c r="I50" s="153" t="s">
        <v>220</v>
      </c>
      <c r="J50" s="257">
        <v>63.05145000000001</v>
      </c>
      <c r="K50" s="72"/>
      <c r="L50" s="193"/>
      <c r="M50" s="73"/>
      <c r="N50" s="194"/>
      <c r="O50" s="74"/>
      <c r="P50" s="195"/>
      <c r="Q50" s="100"/>
      <c r="R50" s="101"/>
      <c r="S50" s="100"/>
      <c r="T50" s="100"/>
      <c r="U50" s="196">
        <f t="shared" si="156"/>
        <v>0</v>
      </c>
      <c r="V50" s="65" t="str">
        <f>IF(SUM(K50:T50)&gt;0,"Yes","No")</f>
        <v>No</v>
      </c>
      <c r="W50" s="197" t="str">
        <f t="shared" si="139"/>
        <v>No</v>
      </c>
      <c r="Y50" s="118">
        <v>1</v>
      </c>
      <c r="Z50" s="119">
        <f>Y50*SUM(K50:T50)</f>
        <v>0</v>
      </c>
      <c r="AA50" s="5"/>
      <c r="AB50" s="343">
        <v>0.19</v>
      </c>
      <c r="AC50" s="186">
        <f t="shared" si="159"/>
        <v>0</v>
      </c>
      <c r="AD50" s="185">
        <f t="shared" si="162"/>
        <v>0</v>
      </c>
      <c r="AE50" s="185">
        <f t="shared" si="140"/>
        <v>0</v>
      </c>
      <c r="AF50" s="185">
        <f t="shared" si="141"/>
        <v>0</v>
      </c>
      <c r="AG50" s="185">
        <f t="shared" si="142"/>
        <v>0</v>
      </c>
      <c r="AH50" s="185">
        <f t="shared" si="143"/>
        <v>0</v>
      </c>
      <c r="AI50" s="185">
        <f t="shared" si="144"/>
        <v>0</v>
      </c>
      <c r="AJ50" s="185">
        <f t="shared" si="145"/>
        <v>0</v>
      </c>
      <c r="AK50" s="185">
        <f t="shared" si="146"/>
        <v>0</v>
      </c>
      <c r="AL50" s="185">
        <f t="shared" si="147"/>
        <v>0</v>
      </c>
      <c r="AM50" s="185">
        <f t="shared" si="148"/>
        <v>0</v>
      </c>
      <c r="AN50" s="578">
        <v>1</v>
      </c>
      <c r="AO50" s="575">
        <v>24</v>
      </c>
      <c r="AP50" s="209">
        <f t="shared" si="109"/>
        <v>0</v>
      </c>
      <c r="AQ50" s="562"/>
      <c r="AR50" s="209">
        <f t="shared" si="110"/>
        <v>0</v>
      </c>
      <c r="AS50" s="562"/>
      <c r="AT50" s="209">
        <f t="shared" si="111"/>
        <v>0</v>
      </c>
      <c r="AU50" s="579"/>
      <c r="AV50" s="209">
        <f t="shared" si="112"/>
        <v>0</v>
      </c>
      <c r="AW50" s="579"/>
      <c r="AX50" s="209">
        <f t="shared" si="113"/>
        <v>0</v>
      </c>
      <c r="AY50" s="579"/>
      <c r="AZ50" s="209">
        <f t="shared" si="114"/>
        <v>0</v>
      </c>
      <c r="BA50" s="579"/>
      <c r="BB50" s="209">
        <f t="shared" si="115"/>
        <v>0</v>
      </c>
      <c r="BC50" s="579"/>
      <c r="BD50" s="209">
        <f t="shared" si="116"/>
        <v>0</v>
      </c>
      <c r="BE50" s="579"/>
      <c r="BF50" s="209">
        <f t="shared" si="117"/>
        <v>0</v>
      </c>
      <c r="BG50" s="579"/>
      <c r="BH50" s="209">
        <f t="shared" si="118"/>
        <v>0</v>
      </c>
      <c r="BI50" s="579"/>
      <c r="BJ50" s="209">
        <f t="shared" si="119"/>
        <v>0</v>
      </c>
      <c r="BK50" s="587"/>
      <c r="BL50" s="209">
        <f t="shared" si="120"/>
        <v>0</v>
      </c>
      <c r="BM50" s="209">
        <f t="shared" si="149"/>
        <v>0</v>
      </c>
      <c r="BN50" s="209">
        <f t="shared" si="150"/>
        <v>0</v>
      </c>
      <c r="BO50" s="209">
        <f t="shared" si="151"/>
        <v>0</v>
      </c>
      <c r="BP50" s="209">
        <f t="shared" si="152"/>
        <v>0</v>
      </c>
      <c r="BQ50" s="209">
        <f t="shared" si="153"/>
        <v>0</v>
      </c>
      <c r="BR50" s="209">
        <f t="shared" si="154"/>
        <v>0</v>
      </c>
      <c r="BS50" s="209">
        <f t="shared" si="155"/>
        <v>0</v>
      </c>
      <c r="BT50" s="592"/>
      <c r="BU50" s="177">
        <f t="shared" ref="BU50:BU58" si="183">IF(E50="",IF(SUM(K50:T50)&gt;0,SUM(K50:T50),0),0)*H50</f>
        <v>0</v>
      </c>
      <c r="BV50" s="177">
        <f t="shared" ref="BV50:BV58" si="184">IF(E50="Dual tex.",IF(SUM(K50:T50)&gt;0,SUM(K50:T50),0),0)*H50</f>
        <v>0</v>
      </c>
      <c r="BW50" s="592"/>
      <c r="BX50" s="209">
        <f t="shared" si="167"/>
        <v>0</v>
      </c>
      <c r="BY50" s="209">
        <f t="shared" si="168"/>
        <v>0</v>
      </c>
      <c r="BZ50" s="209">
        <f t="shared" si="169"/>
        <v>0</v>
      </c>
      <c r="CA50" s="209">
        <f t="shared" si="170"/>
        <v>0</v>
      </c>
      <c r="CB50" s="209">
        <f t="shared" si="171"/>
        <v>0</v>
      </c>
      <c r="CC50" s="209">
        <f t="shared" si="172"/>
        <v>0</v>
      </c>
      <c r="CD50" s="209">
        <f t="shared" si="173"/>
        <v>0</v>
      </c>
      <c r="CE50" s="209">
        <f t="shared" si="174"/>
        <v>0</v>
      </c>
      <c r="CF50" s="209">
        <f t="shared" si="175"/>
        <v>0</v>
      </c>
      <c r="CG50" s="209">
        <f t="shared" si="176"/>
        <v>0</v>
      </c>
      <c r="CH50" s="209">
        <f t="shared" si="177"/>
        <v>0</v>
      </c>
      <c r="CI50" s="209">
        <f t="shared" si="178"/>
        <v>0</v>
      </c>
      <c r="CJ50" s="209">
        <f t="shared" si="179"/>
        <v>0</v>
      </c>
      <c r="CK50" s="209">
        <f t="shared" si="180"/>
        <v>0</v>
      </c>
      <c r="CL50" s="209">
        <f t="shared" si="181"/>
        <v>0</v>
      </c>
      <c r="CM50" s="209">
        <f t="shared" si="182"/>
        <v>0</v>
      </c>
      <c r="CN50" s="8"/>
    </row>
    <row r="51" spans="1:92" s="386" customFormat="1" ht="57" customHeight="1">
      <c r="A51" s="65"/>
      <c r="B51" s="191"/>
      <c r="C51" s="8"/>
      <c r="D51" s="255" t="s">
        <v>102</v>
      </c>
      <c r="E51" s="198"/>
      <c r="F51" s="256" t="s">
        <v>224</v>
      </c>
      <c r="G51" s="199" t="s">
        <v>212</v>
      </c>
      <c r="H51" s="199">
        <v>12</v>
      </c>
      <c r="I51" s="256" t="s">
        <v>220</v>
      </c>
      <c r="J51" s="258">
        <v>57.103200000000008</v>
      </c>
      <c r="K51" s="388"/>
      <c r="L51" s="389"/>
      <c r="M51" s="390"/>
      <c r="N51" s="388"/>
      <c r="O51" s="391"/>
      <c r="P51" s="116"/>
      <c r="Q51" s="116"/>
      <c r="R51" s="116"/>
      <c r="S51" s="116"/>
      <c r="T51" s="116"/>
      <c r="U51" s="383">
        <f t="shared" si="156"/>
        <v>0</v>
      </c>
      <c r="V51" s="201" t="str">
        <f t="shared" si="157"/>
        <v>No</v>
      </c>
      <c r="W51" s="201" t="str">
        <f t="shared" si="139"/>
        <v>No</v>
      </c>
      <c r="X51" s="392"/>
      <c r="Y51" s="118">
        <v>1</v>
      </c>
      <c r="Z51" s="119">
        <f t="shared" si="166"/>
        <v>0</v>
      </c>
      <c r="AA51" s="5"/>
      <c r="AB51" s="344">
        <v>7.0000000000000007E-2</v>
      </c>
      <c r="AC51" s="186">
        <f t="shared" si="159"/>
        <v>0</v>
      </c>
      <c r="AD51" s="185">
        <f t="shared" si="162"/>
        <v>0</v>
      </c>
      <c r="AE51" s="185">
        <f t="shared" si="140"/>
        <v>0</v>
      </c>
      <c r="AF51" s="185">
        <f t="shared" si="141"/>
        <v>0</v>
      </c>
      <c r="AG51" s="185">
        <f t="shared" si="142"/>
        <v>0</v>
      </c>
      <c r="AH51" s="185">
        <f t="shared" si="143"/>
        <v>0</v>
      </c>
      <c r="AI51" s="185">
        <f t="shared" si="144"/>
        <v>0</v>
      </c>
      <c r="AJ51" s="185">
        <f t="shared" si="145"/>
        <v>0</v>
      </c>
      <c r="AK51" s="185">
        <f t="shared" si="146"/>
        <v>0</v>
      </c>
      <c r="AL51" s="185">
        <f t="shared" si="147"/>
        <v>0</v>
      </c>
      <c r="AM51" s="185">
        <f t="shared" si="148"/>
        <v>0</v>
      </c>
      <c r="AN51" s="578">
        <v>1</v>
      </c>
      <c r="AO51" s="575">
        <v>24</v>
      </c>
      <c r="AP51" s="209">
        <f t="shared" si="109"/>
        <v>0</v>
      </c>
      <c r="AQ51" s="562"/>
      <c r="AR51" s="209">
        <f t="shared" si="110"/>
        <v>0</v>
      </c>
      <c r="AS51" s="562"/>
      <c r="AT51" s="209">
        <f t="shared" si="111"/>
        <v>0</v>
      </c>
      <c r="AU51" s="579"/>
      <c r="AV51" s="209">
        <f t="shared" si="112"/>
        <v>0</v>
      </c>
      <c r="AW51" s="579"/>
      <c r="AX51" s="209">
        <f t="shared" si="113"/>
        <v>0</v>
      </c>
      <c r="AY51" s="579"/>
      <c r="AZ51" s="209">
        <f t="shared" si="114"/>
        <v>0</v>
      </c>
      <c r="BA51" s="579"/>
      <c r="BB51" s="209">
        <f t="shared" si="115"/>
        <v>0</v>
      </c>
      <c r="BC51" s="579"/>
      <c r="BD51" s="209">
        <f t="shared" si="116"/>
        <v>0</v>
      </c>
      <c r="BE51" s="579"/>
      <c r="BF51" s="209">
        <f t="shared" si="117"/>
        <v>0</v>
      </c>
      <c r="BG51" s="579"/>
      <c r="BH51" s="209">
        <f t="shared" si="118"/>
        <v>0</v>
      </c>
      <c r="BI51" s="579"/>
      <c r="BJ51" s="209">
        <f t="shared" si="119"/>
        <v>0</v>
      </c>
      <c r="BK51" s="587"/>
      <c r="BL51" s="209">
        <f t="shared" si="120"/>
        <v>0</v>
      </c>
      <c r="BM51" s="209">
        <f t="shared" si="149"/>
        <v>0</v>
      </c>
      <c r="BN51" s="209">
        <f t="shared" si="150"/>
        <v>0</v>
      </c>
      <c r="BO51" s="209">
        <f t="shared" si="151"/>
        <v>0</v>
      </c>
      <c r="BP51" s="209">
        <f t="shared" si="152"/>
        <v>0</v>
      </c>
      <c r="BQ51" s="209">
        <f t="shared" si="153"/>
        <v>0</v>
      </c>
      <c r="BR51" s="209">
        <f t="shared" si="154"/>
        <v>0</v>
      </c>
      <c r="BS51" s="209">
        <f t="shared" si="155"/>
        <v>0</v>
      </c>
      <c r="BT51" s="592"/>
      <c r="BU51" s="177">
        <f t="shared" si="183"/>
        <v>0</v>
      </c>
      <c r="BV51" s="177">
        <f t="shared" si="184"/>
        <v>0</v>
      </c>
      <c r="BW51" s="592"/>
      <c r="BX51" s="209">
        <f t="shared" si="167"/>
        <v>0</v>
      </c>
      <c r="BY51" s="209">
        <f t="shared" si="168"/>
        <v>0</v>
      </c>
      <c r="BZ51" s="209">
        <f t="shared" si="169"/>
        <v>0</v>
      </c>
      <c r="CA51" s="209">
        <f t="shared" si="170"/>
        <v>0</v>
      </c>
      <c r="CB51" s="209">
        <f t="shared" si="171"/>
        <v>0</v>
      </c>
      <c r="CC51" s="209">
        <f t="shared" si="172"/>
        <v>0</v>
      </c>
      <c r="CD51" s="209">
        <f t="shared" si="173"/>
        <v>0</v>
      </c>
      <c r="CE51" s="209">
        <f t="shared" si="174"/>
        <v>0</v>
      </c>
      <c r="CF51" s="209">
        <f t="shared" si="175"/>
        <v>0</v>
      </c>
      <c r="CG51" s="209">
        <f t="shared" si="176"/>
        <v>0</v>
      </c>
      <c r="CH51" s="209">
        <f t="shared" si="177"/>
        <v>0</v>
      </c>
      <c r="CI51" s="209">
        <f t="shared" si="178"/>
        <v>0</v>
      </c>
      <c r="CJ51" s="209">
        <f t="shared" si="179"/>
        <v>0</v>
      </c>
      <c r="CK51" s="209">
        <f t="shared" si="180"/>
        <v>0</v>
      </c>
      <c r="CL51" s="209">
        <f t="shared" si="181"/>
        <v>0</v>
      </c>
      <c r="CM51" s="209">
        <f t="shared" si="182"/>
        <v>0</v>
      </c>
      <c r="CN51" s="310"/>
    </row>
    <row r="52" spans="1:92" s="386" customFormat="1" ht="57" customHeight="1">
      <c r="A52" s="65"/>
      <c r="B52" s="191"/>
      <c r="C52" s="8"/>
      <c r="D52" s="142" t="s">
        <v>276</v>
      </c>
      <c r="E52" s="345"/>
      <c r="F52" s="153" t="s">
        <v>223</v>
      </c>
      <c r="G52" s="66" t="s">
        <v>212</v>
      </c>
      <c r="H52" s="66">
        <v>22</v>
      </c>
      <c r="I52" s="153" t="s">
        <v>220</v>
      </c>
      <c r="J52" s="257">
        <v>79.310000000000016</v>
      </c>
      <c r="K52" s="346"/>
      <c r="L52" s="347"/>
      <c r="M52" s="348"/>
      <c r="N52" s="349"/>
      <c r="O52" s="387"/>
      <c r="P52" s="232"/>
      <c r="Q52" s="296"/>
      <c r="R52" s="297"/>
      <c r="S52" s="296"/>
      <c r="T52" s="296"/>
      <c r="U52" s="196">
        <f t="shared" si="156"/>
        <v>0</v>
      </c>
      <c r="V52" s="65" t="str">
        <f t="shared" si="157"/>
        <v>No</v>
      </c>
      <c r="W52" s="350" t="str">
        <f t="shared" si="139"/>
        <v>No</v>
      </c>
      <c r="X52" s="384"/>
      <c r="Y52" s="118">
        <v>1</v>
      </c>
      <c r="Z52" s="119">
        <f t="shared" ref="Z52:Z56" si="185">Y52*SUM(K52:T52)</f>
        <v>0</v>
      </c>
      <c r="AA52" s="5"/>
      <c r="AB52" s="343">
        <v>0.4</v>
      </c>
      <c r="AC52" s="186">
        <f t="shared" ref="AC52:AC57" si="186">SUM(K52:T52)*AB52</f>
        <v>0</v>
      </c>
      <c r="AD52" s="185">
        <f t="shared" si="162"/>
        <v>0</v>
      </c>
      <c r="AE52" s="185">
        <f t="shared" si="140"/>
        <v>0</v>
      </c>
      <c r="AF52" s="185">
        <f t="shared" si="141"/>
        <v>0</v>
      </c>
      <c r="AG52" s="185">
        <f t="shared" si="142"/>
        <v>0</v>
      </c>
      <c r="AH52" s="185">
        <f t="shared" si="143"/>
        <v>0</v>
      </c>
      <c r="AI52" s="185">
        <f t="shared" si="144"/>
        <v>0</v>
      </c>
      <c r="AJ52" s="185">
        <f t="shared" si="145"/>
        <v>0</v>
      </c>
      <c r="AK52" s="185">
        <f t="shared" si="146"/>
        <v>0</v>
      </c>
      <c r="AL52" s="185">
        <f t="shared" si="147"/>
        <v>0</v>
      </c>
      <c r="AM52" s="185">
        <f t="shared" si="148"/>
        <v>0</v>
      </c>
      <c r="AN52" s="578">
        <v>1</v>
      </c>
      <c r="AO52" s="575">
        <v>44</v>
      </c>
      <c r="AP52" s="209">
        <f t="shared" si="109"/>
        <v>0</v>
      </c>
      <c r="AQ52" s="562"/>
      <c r="AR52" s="209">
        <f t="shared" si="110"/>
        <v>0</v>
      </c>
      <c r="AS52" s="562"/>
      <c r="AT52" s="209">
        <f t="shared" si="111"/>
        <v>0</v>
      </c>
      <c r="AU52" s="579"/>
      <c r="AV52" s="209">
        <f t="shared" si="112"/>
        <v>0</v>
      </c>
      <c r="AW52" s="579"/>
      <c r="AX52" s="209">
        <f t="shared" si="113"/>
        <v>0</v>
      </c>
      <c r="AY52" s="579"/>
      <c r="AZ52" s="209">
        <f t="shared" si="114"/>
        <v>0</v>
      </c>
      <c r="BA52" s="579"/>
      <c r="BB52" s="209">
        <f t="shared" si="115"/>
        <v>0</v>
      </c>
      <c r="BC52" s="579"/>
      <c r="BD52" s="209">
        <f t="shared" si="116"/>
        <v>0</v>
      </c>
      <c r="BE52" s="579"/>
      <c r="BF52" s="209">
        <f t="shared" si="117"/>
        <v>0</v>
      </c>
      <c r="BG52" s="579"/>
      <c r="BH52" s="209">
        <f t="shared" si="118"/>
        <v>0</v>
      </c>
      <c r="BI52" s="579"/>
      <c r="BJ52" s="209">
        <f t="shared" si="119"/>
        <v>0</v>
      </c>
      <c r="BK52" s="587"/>
      <c r="BL52" s="209">
        <f t="shared" si="120"/>
        <v>0</v>
      </c>
      <c r="BM52" s="209">
        <f t="shared" si="149"/>
        <v>0</v>
      </c>
      <c r="BN52" s="209">
        <f t="shared" si="150"/>
        <v>0</v>
      </c>
      <c r="BO52" s="209">
        <f t="shared" si="151"/>
        <v>0</v>
      </c>
      <c r="BP52" s="209">
        <f t="shared" si="152"/>
        <v>0</v>
      </c>
      <c r="BQ52" s="209">
        <f t="shared" si="153"/>
        <v>0</v>
      </c>
      <c r="BR52" s="209">
        <f t="shared" si="154"/>
        <v>0</v>
      </c>
      <c r="BS52" s="209">
        <f t="shared" si="155"/>
        <v>0</v>
      </c>
      <c r="BT52" s="592"/>
      <c r="BU52" s="177">
        <f t="shared" si="183"/>
        <v>0</v>
      </c>
      <c r="BV52" s="177">
        <f t="shared" si="184"/>
        <v>0</v>
      </c>
      <c r="BW52" s="592"/>
      <c r="BX52" s="209">
        <f t="shared" si="167"/>
        <v>0</v>
      </c>
      <c r="BY52" s="209">
        <f t="shared" si="168"/>
        <v>0</v>
      </c>
      <c r="BZ52" s="209">
        <f t="shared" si="169"/>
        <v>0</v>
      </c>
      <c r="CA52" s="209">
        <f t="shared" si="170"/>
        <v>0</v>
      </c>
      <c r="CB52" s="209">
        <f t="shared" si="171"/>
        <v>0</v>
      </c>
      <c r="CC52" s="209">
        <f t="shared" si="172"/>
        <v>0</v>
      </c>
      <c r="CD52" s="209">
        <f t="shared" si="173"/>
        <v>0</v>
      </c>
      <c r="CE52" s="209">
        <f t="shared" si="174"/>
        <v>0</v>
      </c>
      <c r="CF52" s="209">
        <f t="shared" si="175"/>
        <v>0</v>
      </c>
      <c r="CG52" s="209">
        <f t="shared" si="176"/>
        <v>0</v>
      </c>
      <c r="CH52" s="209">
        <f t="shared" si="177"/>
        <v>0</v>
      </c>
      <c r="CI52" s="209">
        <f t="shared" si="178"/>
        <v>0</v>
      </c>
      <c r="CJ52" s="209">
        <f t="shared" si="179"/>
        <v>0</v>
      </c>
      <c r="CK52" s="209">
        <f t="shared" si="180"/>
        <v>0</v>
      </c>
      <c r="CL52" s="209">
        <f t="shared" si="181"/>
        <v>0</v>
      </c>
      <c r="CM52" s="209">
        <f t="shared" si="182"/>
        <v>0</v>
      </c>
      <c r="CN52" s="8"/>
    </row>
    <row r="53" spans="1:92" s="384" customFormat="1" ht="57" customHeight="1">
      <c r="A53" s="8"/>
      <c r="B53" s="191"/>
      <c r="C53" s="8"/>
      <c r="D53" s="255" t="s">
        <v>277</v>
      </c>
      <c r="E53" s="198"/>
      <c r="F53" s="256" t="s">
        <v>223</v>
      </c>
      <c r="G53" s="199" t="s">
        <v>104</v>
      </c>
      <c r="H53" s="199">
        <v>12</v>
      </c>
      <c r="I53" s="256" t="s">
        <v>453</v>
      </c>
      <c r="J53" s="258">
        <v>64.581000000000003</v>
      </c>
      <c r="K53" s="82"/>
      <c r="L53" s="202"/>
      <c r="M53" s="83"/>
      <c r="N53" s="203"/>
      <c r="O53" s="382"/>
      <c r="P53" s="204"/>
      <c r="Q53" s="102"/>
      <c r="R53" s="103"/>
      <c r="S53" s="102"/>
      <c r="T53" s="102"/>
      <c r="U53" s="200">
        <f t="shared" si="156"/>
        <v>0</v>
      </c>
      <c r="V53" s="201" t="str">
        <f t="shared" si="157"/>
        <v>No</v>
      </c>
      <c r="W53" s="119" t="str">
        <f t="shared" si="139"/>
        <v>No</v>
      </c>
      <c r="Y53" s="118">
        <v>1</v>
      </c>
      <c r="Z53" s="119">
        <f t="shared" si="185"/>
        <v>0</v>
      </c>
      <c r="AA53" s="5"/>
      <c r="AB53" s="343">
        <v>0.5</v>
      </c>
      <c r="AC53" s="186">
        <f t="shared" si="186"/>
        <v>0</v>
      </c>
      <c r="AD53" s="185">
        <f t="shared" si="162"/>
        <v>0</v>
      </c>
      <c r="AE53" s="185">
        <f t="shared" si="140"/>
        <v>0</v>
      </c>
      <c r="AF53" s="185">
        <f t="shared" si="141"/>
        <v>0</v>
      </c>
      <c r="AG53" s="185">
        <f t="shared" si="142"/>
        <v>0</v>
      </c>
      <c r="AH53" s="185">
        <f t="shared" si="143"/>
        <v>0</v>
      </c>
      <c r="AI53" s="185">
        <f t="shared" si="144"/>
        <v>0</v>
      </c>
      <c r="AJ53" s="185">
        <f t="shared" si="145"/>
        <v>0</v>
      </c>
      <c r="AK53" s="185">
        <f t="shared" si="146"/>
        <v>0</v>
      </c>
      <c r="AL53" s="185">
        <f t="shared" si="147"/>
        <v>0</v>
      </c>
      <c r="AM53" s="185">
        <f t="shared" si="148"/>
        <v>0</v>
      </c>
      <c r="AN53" s="578">
        <v>1</v>
      </c>
      <c r="AO53" s="575">
        <v>12</v>
      </c>
      <c r="AP53" s="209">
        <f t="shared" si="109"/>
        <v>0</v>
      </c>
      <c r="AQ53" s="562"/>
      <c r="AR53" s="209">
        <f t="shared" si="110"/>
        <v>0</v>
      </c>
      <c r="AS53" s="562"/>
      <c r="AT53" s="209">
        <f t="shared" si="111"/>
        <v>0</v>
      </c>
      <c r="AU53" s="579">
        <v>3</v>
      </c>
      <c r="AV53" s="209">
        <f t="shared" si="112"/>
        <v>0</v>
      </c>
      <c r="AW53" s="579">
        <v>8</v>
      </c>
      <c r="AX53" s="209">
        <f t="shared" si="113"/>
        <v>0</v>
      </c>
      <c r="AY53" s="579">
        <v>1</v>
      </c>
      <c r="AZ53" s="209">
        <f t="shared" si="114"/>
        <v>0</v>
      </c>
      <c r="BA53" s="579"/>
      <c r="BB53" s="209">
        <f t="shared" si="115"/>
        <v>0</v>
      </c>
      <c r="BC53" s="579"/>
      <c r="BD53" s="209">
        <f t="shared" si="116"/>
        <v>0</v>
      </c>
      <c r="BE53" s="579"/>
      <c r="BF53" s="209">
        <f t="shared" si="117"/>
        <v>0</v>
      </c>
      <c r="BG53" s="579"/>
      <c r="BH53" s="209">
        <f t="shared" si="118"/>
        <v>0</v>
      </c>
      <c r="BI53" s="579"/>
      <c r="BJ53" s="209">
        <f t="shared" si="119"/>
        <v>0</v>
      </c>
      <c r="BK53" s="587"/>
      <c r="BL53" s="209">
        <f t="shared" ref="BL53:BL58" si="187">IF(G53="XS",IF(SUM(K53:T53)&gt;0,SUM(K53:T53),0),0)*H53</f>
        <v>0</v>
      </c>
      <c r="BM53" s="209">
        <f t="shared" si="149"/>
        <v>0</v>
      </c>
      <c r="BN53" s="209">
        <f t="shared" si="150"/>
        <v>0</v>
      </c>
      <c r="BO53" s="209">
        <f t="shared" si="151"/>
        <v>0</v>
      </c>
      <c r="BP53" s="209">
        <f t="shared" si="152"/>
        <v>0</v>
      </c>
      <c r="BQ53" s="209">
        <f t="shared" si="153"/>
        <v>0</v>
      </c>
      <c r="BR53" s="209">
        <f t="shared" si="154"/>
        <v>0</v>
      </c>
      <c r="BS53" s="209">
        <f t="shared" si="155"/>
        <v>0</v>
      </c>
      <c r="BT53" s="592"/>
      <c r="BU53" s="177">
        <f t="shared" si="183"/>
        <v>0</v>
      </c>
      <c r="BV53" s="177">
        <f t="shared" si="184"/>
        <v>0</v>
      </c>
      <c r="BW53" s="592"/>
      <c r="BX53" s="209">
        <f t="shared" si="167"/>
        <v>0</v>
      </c>
      <c r="BY53" s="209">
        <f t="shared" si="168"/>
        <v>0</v>
      </c>
      <c r="BZ53" s="209">
        <f t="shared" si="169"/>
        <v>0</v>
      </c>
      <c r="CA53" s="209">
        <f t="shared" si="170"/>
        <v>0</v>
      </c>
      <c r="CB53" s="209">
        <f t="shared" si="171"/>
        <v>0</v>
      </c>
      <c r="CC53" s="209">
        <f t="shared" si="172"/>
        <v>0</v>
      </c>
      <c r="CD53" s="209">
        <f t="shared" si="173"/>
        <v>0</v>
      </c>
      <c r="CE53" s="209">
        <f t="shared" si="174"/>
        <v>0</v>
      </c>
      <c r="CF53" s="209">
        <f t="shared" si="175"/>
        <v>0</v>
      </c>
      <c r="CG53" s="209">
        <f t="shared" si="176"/>
        <v>0</v>
      </c>
      <c r="CH53" s="209">
        <f t="shared" si="177"/>
        <v>0</v>
      </c>
      <c r="CI53" s="209">
        <f t="shared" si="178"/>
        <v>0</v>
      </c>
      <c r="CJ53" s="209">
        <f t="shared" si="179"/>
        <v>0</v>
      </c>
      <c r="CK53" s="209">
        <f t="shared" si="180"/>
        <v>0</v>
      </c>
      <c r="CL53" s="209">
        <f t="shared" si="181"/>
        <v>0</v>
      </c>
      <c r="CM53" s="209">
        <f t="shared" si="182"/>
        <v>0</v>
      </c>
      <c r="CN53" s="8"/>
    </row>
    <row r="54" spans="1:92" s="386" customFormat="1" ht="57" customHeight="1">
      <c r="A54" s="65"/>
      <c r="B54" s="191"/>
      <c r="C54" s="8"/>
      <c r="D54" s="142" t="s">
        <v>278</v>
      </c>
      <c r="E54" s="345"/>
      <c r="F54" s="153" t="s">
        <v>223</v>
      </c>
      <c r="G54" s="66" t="s">
        <v>104</v>
      </c>
      <c r="H54" s="66">
        <v>12</v>
      </c>
      <c r="I54" s="153" t="s">
        <v>453</v>
      </c>
      <c r="J54" s="257">
        <v>75.911000000000016</v>
      </c>
      <c r="K54" s="346"/>
      <c r="L54" s="347"/>
      <c r="M54" s="348"/>
      <c r="N54" s="349"/>
      <c r="O54" s="387"/>
      <c r="P54" s="232"/>
      <c r="Q54" s="296"/>
      <c r="R54" s="297"/>
      <c r="S54" s="296"/>
      <c r="T54" s="296"/>
      <c r="U54" s="196">
        <f t="shared" si="156"/>
        <v>0</v>
      </c>
      <c r="V54" s="65" t="str">
        <f t="shared" si="157"/>
        <v>No</v>
      </c>
      <c r="W54" s="350" t="str">
        <f t="shared" si="139"/>
        <v>No</v>
      </c>
      <c r="X54" s="384"/>
      <c r="Y54" s="118">
        <v>1</v>
      </c>
      <c r="Z54" s="119">
        <f t="shared" si="185"/>
        <v>0</v>
      </c>
      <c r="AA54" s="5"/>
      <c r="AB54" s="343">
        <v>1.05</v>
      </c>
      <c r="AC54" s="186">
        <f t="shared" si="186"/>
        <v>0</v>
      </c>
      <c r="AD54" s="185">
        <f t="shared" si="162"/>
        <v>0</v>
      </c>
      <c r="AE54" s="185">
        <f t="shared" si="140"/>
        <v>0</v>
      </c>
      <c r="AF54" s="185">
        <f t="shared" si="141"/>
        <v>0</v>
      </c>
      <c r="AG54" s="185">
        <f t="shared" si="142"/>
        <v>0</v>
      </c>
      <c r="AH54" s="185">
        <f t="shared" si="143"/>
        <v>0</v>
      </c>
      <c r="AI54" s="185">
        <f t="shared" si="144"/>
        <v>0</v>
      </c>
      <c r="AJ54" s="185">
        <f t="shared" si="145"/>
        <v>0</v>
      </c>
      <c r="AK54" s="185">
        <f t="shared" si="146"/>
        <v>0</v>
      </c>
      <c r="AL54" s="185">
        <f t="shared" si="147"/>
        <v>0</v>
      </c>
      <c r="AM54" s="185">
        <f t="shared" si="148"/>
        <v>0</v>
      </c>
      <c r="AN54" s="578">
        <v>1</v>
      </c>
      <c r="AO54" s="575">
        <v>12</v>
      </c>
      <c r="AP54" s="209">
        <f t="shared" si="109"/>
        <v>0</v>
      </c>
      <c r="AQ54" s="562"/>
      <c r="AR54" s="209">
        <f t="shared" si="110"/>
        <v>0</v>
      </c>
      <c r="AS54" s="562"/>
      <c r="AT54" s="209">
        <f t="shared" si="111"/>
        <v>0</v>
      </c>
      <c r="AU54" s="579"/>
      <c r="AV54" s="209">
        <f t="shared" si="112"/>
        <v>0</v>
      </c>
      <c r="AW54" s="579">
        <v>12</v>
      </c>
      <c r="AX54" s="209">
        <f t="shared" si="113"/>
        <v>0</v>
      </c>
      <c r="AY54" s="579"/>
      <c r="AZ54" s="209">
        <f t="shared" si="114"/>
        <v>0</v>
      </c>
      <c r="BA54" s="579"/>
      <c r="BB54" s="209">
        <f t="shared" si="115"/>
        <v>0</v>
      </c>
      <c r="BC54" s="579"/>
      <c r="BD54" s="209">
        <f t="shared" si="116"/>
        <v>0</v>
      </c>
      <c r="BE54" s="579"/>
      <c r="BF54" s="209">
        <f t="shared" si="117"/>
        <v>0</v>
      </c>
      <c r="BG54" s="579"/>
      <c r="BH54" s="209">
        <f t="shared" si="118"/>
        <v>0</v>
      </c>
      <c r="BI54" s="579"/>
      <c r="BJ54" s="209">
        <f t="shared" si="119"/>
        <v>0</v>
      </c>
      <c r="BK54" s="587"/>
      <c r="BL54" s="209">
        <f t="shared" si="187"/>
        <v>0</v>
      </c>
      <c r="BM54" s="209">
        <f t="shared" si="149"/>
        <v>0</v>
      </c>
      <c r="BN54" s="209">
        <f t="shared" si="150"/>
        <v>0</v>
      </c>
      <c r="BO54" s="209">
        <f t="shared" si="151"/>
        <v>0</v>
      </c>
      <c r="BP54" s="209">
        <f t="shared" si="152"/>
        <v>0</v>
      </c>
      <c r="BQ54" s="209">
        <f t="shared" si="153"/>
        <v>0</v>
      </c>
      <c r="BR54" s="209">
        <f t="shared" si="154"/>
        <v>0</v>
      </c>
      <c r="BS54" s="209">
        <f t="shared" si="155"/>
        <v>0</v>
      </c>
      <c r="BT54" s="592"/>
      <c r="BU54" s="177">
        <f t="shared" si="183"/>
        <v>0</v>
      </c>
      <c r="BV54" s="177">
        <f t="shared" si="184"/>
        <v>0</v>
      </c>
      <c r="BW54" s="592"/>
      <c r="BX54" s="209">
        <f t="shared" si="167"/>
        <v>0</v>
      </c>
      <c r="BY54" s="209">
        <f t="shared" si="168"/>
        <v>0</v>
      </c>
      <c r="BZ54" s="209">
        <f t="shared" si="169"/>
        <v>0</v>
      </c>
      <c r="CA54" s="209">
        <f t="shared" si="170"/>
        <v>0</v>
      </c>
      <c r="CB54" s="209">
        <f t="shared" si="171"/>
        <v>0</v>
      </c>
      <c r="CC54" s="209">
        <f t="shared" si="172"/>
        <v>0</v>
      </c>
      <c r="CD54" s="209">
        <f t="shared" si="173"/>
        <v>0</v>
      </c>
      <c r="CE54" s="209">
        <f t="shared" si="174"/>
        <v>0</v>
      </c>
      <c r="CF54" s="209">
        <f t="shared" si="175"/>
        <v>0</v>
      </c>
      <c r="CG54" s="209">
        <f t="shared" si="176"/>
        <v>0</v>
      </c>
      <c r="CH54" s="209">
        <f t="shared" si="177"/>
        <v>0</v>
      </c>
      <c r="CI54" s="209">
        <f t="shared" si="178"/>
        <v>0</v>
      </c>
      <c r="CJ54" s="209">
        <f t="shared" si="179"/>
        <v>0</v>
      </c>
      <c r="CK54" s="209">
        <f t="shared" si="180"/>
        <v>0</v>
      </c>
      <c r="CL54" s="209">
        <f t="shared" si="181"/>
        <v>0</v>
      </c>
      <c r="CM54" s="209">
        <f t="shared" si="182"/>
        <v>0</v>
      </c>
      <c r="CN54" s="8"/>
    </row>
    <row r="55" spans="1:92" s="384" customFormat="1" ht="57" customHeight="1">
      <c r="A55" s="8"/>
      <c r="B55" s="191"/>
      <c r="C55" s="8"/>
      <c r="D55" s="255" t="s">
        <v>279</v>
      </c>
      <c r="E55" s="198"/>
      <c r="F55" s="256" t="s">
        <v>223</v>
      </c>
      <c r="G55" s="199" t="s">
        <v>104</v>
      </c>
      <c r="H55" s="199">
        <v>12</v>
      </c>
      <c r="I55" s="256" t="s">
        <v>453</v>
      </c>
      <c r="J55" s="258">
        <v>75.911000000000016</v>
      </c>
      <c r="K55" s="82"/>
      <c r="L55" s="202"/>
      <c r="M55" s="83"/>
      <c r="N55" s="203"/>
      <c r="O55" s="382"/>
      <c r="P55" s="204"/>
      <c r="Q55" s="102"/>
      <c r="R55" s="103"/>
      <c r="S55" s="102"/>
      <c r="T55" s="102"/>
      <c r="U55" s="200">
        <f t="shared" si="156"/>
        <v>0</v>
      </c>
      <c r="V55" s="201" t="str">
        <f t="shared" si="157"/>
        <v>No</v>
      </c>
      <c r="W55" s="119" t="str">
        <f t="shared" si="139"/>
        <v>No</v>
      </c>
      <c r="Y55" s="118">
        <v>1</v>
      </c>
      <c r="Z55" s="119">
        <f t="shared" si="185"/>
        <v>0</v>
      </c>
      <c r="AA55" s="5"/>
      <c r="AB55" s="343">
        <v>1.1000000000000001</v>
      </c>
      <c r="AC55" s="186">
        <f t="shared" si="186"/>
        <v>0</v>
      </c>
      <c r="AD55" s="185">
        <f t="shared" si="162"/>
        <v>0</v>
      </c>
      <c r="AE55" s="185">
        <f t="shared" si="140"/>
        <v>0</v>
      </c>
      <c r="AF55" s="185">
        <f t="shared" si="141"/>
        <v>0</v>
      </c>
      <c r="AG55" s="185">
        <f t="shared" si="142"/>
        <v>0</v>
      </c>
      <c r="AH55" s="185">
        <f t="shared" si="143"/>
        <v>0</v>
      </c>
      <c r="AI55" s="185">
        <f t="shared" si="144"/>
        <v>0</v>
      </c>
      <c r="AJ55" s="185">
        <f t="shared" si="145"/>
        <v>0</v>
      </c>
      <c r="AK55" s="185">
        <f t="shared" si="146"/>
        <v>0</v>
      </c>
      <c r="AL55" s="185">
        <f t="shared" si="147"/>
        <v>0</v>
      </c>
      <c r="AM55" s="185">
        <f t="shared" si="148"/>
        <v>0</v>
      </c>
      <c r="AN55" s="578">
        <v>1</v>
      </c>
      <c r="AO55" s="575">
        <v>12</v>
      </c>
      <c r="AP55" s="209">
        <f t="shared" si="109"/>
        <v>0</v>
      </c>
      <c r="AQ55" s="562"/>
      <c r="AR55" s="209">
        <f t="shared" si="110"/>
        <v>0</v>
      </c>
      <c r="AS55" s="562"/>
      <c r="AT55" s="209">
        <f t="shared" si="111"/>
        <v>0</v>
      </c>
      <c r="AU55" s="579">
        <v>4</v>
      </c>
      <c r="AV55" s="209">
        <f t="shared" si="112"/>
        <v>0</v>
      </c>
      <c r="AW55" s="579">
        <v>4</v>
      </c>
      <c r="AX55" s="209">
        <f t="shared" si="113"/>
        <v>0</v>
      </c>
      <c r="AY55" s="579">
        <v>4</v>
      </c>
      <c r="AZ55" s="209">
        <f t="shared" si="114"/>
        <v>0</v>
      </c>
      <c r="BA55" s="579"/>
      <c r="BB55" s="209">
        <f t="shared" si="115"/>
        <v>0</v>
      </c>
      <c r="BC55" s="579"/>
      <c r="BD55" s="209">
        <f t="shared" si="116"/>
        <v>0</v>
      </c>
      <c r="BE55" s="579"/>
      <c r="BF55" s="209">
        <f t="shared" si="117"/>
        <v>0</v>
      </c>
      <c r="BG55" s="579"/>
      <c r="BH55" s="209">
        <f t="shared" si="118"/>
        <v>0</v>
      </c>
      <c r="BI55" s="579"/>
      <c r="BJ55" s="209">
        <f t="shared" si="119"/>
        <v>0</v>
      </c>
      <c r="BK55" s="587"/>
      <c r="BL55" s="209">
        <f t="shared" si="187"/>
        <v>0</v>
      </c>
      <c r="BM55" s="209">
        <f t="shared" si="149"/>
        <v>0</v>
      </c>
      <c r="BN55" s="209">
        <f t="shared" si="150"/>
        <v>0</v>
      </c>
      <c r="BO55" s="209">
        <f t="shared" si="151"/>
        <v>0</v>
      </c>
      <c r="BP55" s="209">
        <f t="shared" si="152"/>
        <v>0</v>
      </c>
      <c r="BQ55" s="209">
        <f t="shared" si="153"/>
        <v>0</v>
      </c>
      <c r="BR55" s="209">
        <f t="shared" si="154"/>
        <v>0</v>
      </c>
      <c r="BS55" s="209">
        <f t="shared" si="155"/>
        <v>0</v>
      </c>
      <c r="BT55" s="592"/>
      <c r="BU55" s="177">
        <f t="shared" si="183"/>
        <v>0</v>
      </c>
      <c r="BV55" s="177">
        <f t="shared" si="184"/>
        <v>0</v>
      </c>
      <c r="BW55" s="592"/>
      <c r="BX55" s="209">
        <f t="shared" si="167"/>
        <v>0</v>
      </c>
      <c r="BY55" s="209">
        <f t="shared" si="168"/>
        <v>0</v>
      </c>
      <c r="BZ55" s="209">
        <f t="shared" si="169"/>
        <v>0</v>
      </c>
      <c r="CA55" s="209">
        <f t="shared" si="170"/>
        <v>0</v>
      </c>
      <c r="CB55" s="209">
        <f t="shared" si="171"/>
        <v>0</v>
      </c>
      <c r="CC55" s="209">
        <f t="shared" si="172"/>
        <v>0</v>
      </c>
      <c r="CD55" s="209">
        <f t="shared" si="173"/>
        <v>0</v>
      </c>
      <c r="CE55" s="209">
        <f t="shared" si="174"/>
        <v>0</v>
      </c>
      <c r="CF55" s="209">
        <f t="shared" si="175"/>
        <v>0</v>
      </c>
      <c r="CG55" s="209">
        <f t="shared" si="176"/>
        <v>0</v>
      </c>
      <c r="CH55" s="209">
        <f t="shared" si="177"/>
        <v>0</v>
      </c>
      <c r="CI55" s="209">
        <f t="shared" si="178"/>
        <v>0</v>
      </c>
      <c r="CJ55" s="209">
        <f t="shared" si="179"/>
        <v>0</v>
      </c>
      <c r="CK55" s="209">
        <f t="shared" si="180"/>
        <v>0</v>
      </c>
      <c r="CL55" s="209">
        <f t="shared" si="181"/>
        <v>0</v>
      </c>
      <c r="CM55" s="209">
        <f t="shared" si="182"/>
        <v>0</v>
      </c>
      <c r="CN55" s="8"/>
    </row>
    <row r="56" spans="1:92" s="386" customFormat="1" ht="57" customHeight="1">
      <c r="A56" s="65"/>
      <c r="B56" s="191"/>
      <c r="C56" s="8"/>
      <c r="D56" s="142" t="s">
        <v>280</v>
      </c>
      <c r="E56" s="345"/>
      <c r="F56" s="153" t="s">
        <v>223</v>
      </c>
      <c r="G56" s="66" t="s">
        <v>103</v>
      </c>
      <c r="H56" s="66">
        <v>10</v>
      </c>
      <c r="I56" s="153" t="s">
        <v>453</v>
      </c>
      <c r="J56" s="257">
        <v>75.911000000000016</v>
      </c>
      <c r="K56" s="346"/>
      <c r="L56" s="347"/>
      <c r="M56" s="348"/>
      <c r="N56" s="349"/>
      <c r="O56" s="387"/>
      <c r="P56" s="232"/>
      <c r="Q56" s="296"/>
      <c r="R56" s="297"/>
      <c r="S56" s="296"/>
      <c r="T56" s="296"/>
      <c r="U56" s="196">
        <f t="shared" si="156"/>
        <v>0</v>
      </c>
      <c r="V56" s="65" t="str">
        <f t="shared" si="157"/>
        <v>No</v>
      </c>
      <c r="W56" s="350" t="str">
        <f t="shared" si="139"/>
        <v>No</v>
      </c>
      <c r="X56" s="384"/>
      <c r="Y56" s="118">
        <v>1</v>
      </c>
      <c r="Z56" s="119">
        <f t="shared" si="185"/>
        <v>0</v>
      </c>
      <c r="AA56" s="5"/>
      <c r="AB56" s="343">
        <v>1.5</v>
      </c>
      <c r="AC56" s="186">
        <f t="shared" si="186"/>
        <v>0</v>
      </c>
      <c r="AD56" s="185">
        <f t="shared" si="162"/>
        <v>0</v>
      </c>
      <c r="AE56" s="185">
        <f t="shared" si="140"/>
        <v>0</v>
      </c>
      <c r="AF56" s="185">
        <f t="shared" si="141"/>
        <v>0</v>
      </c>
      <c r="AG56" s="185">
        <f t="shared" si="142"/>
        <v>0</v>
      </c>
      <c r="AH56" s="185">
        <f t="shared" si="143"/>
        <v>0</v>
      </c>
      <c r="AI56" s="185">
        <f t="shared" si="144"/>
        <v>0</v>
      </c>
      <c r="AJ56" s="185">
        <f t="shared" si="145"/>
        <v>0</v>
      </c>
      <c r="AK56" s="185">
        <f t="shared" si="146"/>
        <v>0</v>
      </c>
      <c r="AL56" s="185">
        <f t="shared" si="147"/>
        <v>0</v>
      </c>
      <c r="AM56" s="185">
        <f t="shared" si="148"/>
        <v>0</v>
      </c>
      <c r="AN56" s="578">
        <v>1</v>
      </c>
      <c r="AO56" s="575">
        <v>10</v>
      </c>
      <c r="AP56" s="209">
        <f t="shared" si="109"/>
        <v>0</v>
      </c>
      <c r="AQ56" s="562"/>
      <c r="AR56" s="209">
        <f t="shared" si="110"/>
        <v>0</v>
      </c>
      <c r="AS56" s="562"/>
      <c r="AT56" s="209">
        <f t="shared" si="111"/>
        <v>0</v>
      </c>
      <c r="AU56" s="579"/>
      <c r="AV56" s="209">
        <f t="shared" si="112"/>
        <v>0</v>
      </c>
      <c r="AW56" s="579">
        <v>4</v>
      </c>
      <c r="AX56" s="209">
        <f t="shared" si="113"/>
        <v>0</v>
      </c>
      <c r="AY56" s="579">
        <v>6</v>
      </c>
      <c r="AZ56" s="209">
        <f t="shared" si="114"/>
        <v>0</v>
      </c>
      <c r="BA56" s="579"/>
      <c r="BB56" s="209">
        <f t="shared" si="115"/>
        <v>0</v>
      </c>
      <c r="BC56" s="579"/>
      <c r="BD56" s="209">
        <f t="shared" si="116"/>
        <v>0</v>
      </c>
      <c r="BE56" s="579"/>
      <c r="BF56" s="209">
        <f t="shared" si="117"/>
        <v>0</v>
      </c>
      <c r="BG56" s="579"/>
      <c r="BH56" s="209">
        <f t="shared" si="118"/>
        <v>0</v>
      </c>
      <c r="BI56" s="579"/>
      <c r="BJ56" s="209">
        <f t="shared" si="119"/>
        <v>0</v>
      </c>
      <c r="BK56" s="587"/>
      <c r="BL56" s="209">
        <f t="shared" si="187"/>
        <v>0</v>
      </c>
      <c r="BM56" s="209">
        <f t="shared" ref="BM56:BM58" si="188">IF(G56="S",IF(SUM(K56:T56)&gt;0,SUM(K56:T56),0),0)*H56</f>
        <v>0</v>
      </c>
      <c r="BN56" s="209">
        <f t="shared" ref="BN56:BN58" si="189">IF(G56="M",IF(SUM(K56:T56)&gt;0,SUM(K56:T56),0),0)*H56</f>
        <v>0</v>
      </c>
      <c r="BO56" s="209">
        <f t="shared" ref="BO56:BO58" si="190">IF(G56="L",IF(SUM(K56:T56)&gt;0,SUM(K56:T56),0),0)*H56</f>
        <v>0</v>
      </c>
      <c r="BP56" s="209">
        <f t="shared" ref="BP56:BP58" si="191">IF(G56="XL",IF(SUM(K56:T56)&gt;0,SUM(K56:T56),0),0)*H56</f>
        <v>0</v>
      </c>
      <c r="BQ56" s="209">
        <f t="shared" ref="BQ56:BQ58" si="192">IF(G56="2XL",IF(SUM(K56:T56)&gt;0,SUM(K56:T56),0),0)*H56</f>
        <v>0</v>
      </c>
      <c r="BR56" s="209">
        <f t="shared" ref="BR56:BR58" si="193">IF(G56="3XL",IF(SUM(K56:T56)&gt;0,SUM(K56:T56),0),0)*H56</f>
        <v>0</v>
      </c>
      <c r="BS56" s="209">
        <f t="shared" ref="BS56:BS58" si="194">IF(G56="various",IF(SUM(K56:T56)&gt;0,SUM(K56:T56),0),0)*H56</f>
        <v>0</v>
      </c>
      <c r="BT56" s="592"/>
      <c r="BU56" s="177">
        <f t="shared" si="183"/>
        <v>0</v>
      </c>
      <c r="BV56" s="177">
        <f t="shared" si="184"/>
        <v>0</v>
      </c>
      <c r="BW56" s="592"/>
      <c r="BX56" s="209">
        <f t="shared" si="167"/>
        <v>0</v>
      </c>
      <c r="BY56" s="209">
        <f t="shared" si="168"/>
        <v>0</v>
      </c>
      <c r="BZ56" s="209">
        <f t="shared" si="169"/>
        <v>0</v>
      </c>
      <c r="CA56" s="209">
        <f t="shared" si="170"/>
        <v>0</v>
      </c>
      <c r="CB56" s="209">
        <f t="shared" si="171"/>
        <v>0</v>
      </c>
      <c r="CC56" s="209">
        <f t="shared" si="172"/>
        <v>0</v>
      </c>
      <c r="CD56" s="209">
        <f t="shared" si="173"/>
        <v>0</v>
      </c>
      <c r="CE56" s="209">
        <f t="shared" si="174"/>
        <v>0</v>
      </c>
      <c r="CF56" s="209">
        <f t="shared" si="175"/>
        <v>0</v>
      </c>
      <c r="CG56" s="209">
        <f t="shared" si="176"/>
        <v>0</v>
      </c>
      <c r="CH56" s="209">
        <f t="shared" si="177"/>
        <v>0</v>
      </c>
      <c r="CI56" s="209">
        <f t="shared" si="178"/>
        <v>0</v>
      </c>
      <c r="CJ56" s="209">
        <f t="shared" si="179"/>
        <v>0</v>
      </c>
      <c r="CK56" s="209">
        <f t="shared" si="180"/>
        <v>0</v>
      </c>
      <c r="CL56" s="209">
        <f t="shared" si="181"/>
        <v>0</v>
      </c>
      <c r="CM56" s="209">
        <f t="shared" si="182"/>
        <v>0</v>
      </c>
      <c r="CN56" s="8"/>
    </row>
    <row r="57" spans="1:92" s="384" customFormat="1" ht="57" customHeight="1">
      <c r="A57" s="8"/>
      <c r="B57" s="191"/>
      <c r="C57" s="8"/>
      <c r="D57" s="255" t="s">
        <v>281</v>
      </c>
      <c r="E57" s="198"/>
      <c r="F57" s="256" t="s">
        <v>223</v>
      </c>
      <c r="G57" s="199" t="s">
        <v>103</v>
      </c>
      <c r="H57" s="199">
        <v>8</v>
      </c>
      <c r="I57" s="256" t="s">
        <v>453</v>
      </c>
      <c r="J57" s="258">
        <v>75.911000000000016</v>
      </c>
      <c r="K57" s="82"/>
      <c r="L57" s="202"/>
      <c r="M57" s="83"/>
      <c r="N57" s="203"/>
      <c r="O57" s="382"/>
      <c r="P57" s="204"/>
      <c r="Q57" s="102"/>
      <c r="R57" s="103"/>
      <c r="S57" s="102"/>
      <c r="T57" s="102"/>
      <c r="U57" s="200">
        <f t="shared" si="156"/>
        <v>0</v>
      </c>
      <c r="V57" s="201" t="str">
        <f>IF(SUM(K57:T57)&gt;0,"Yes","No")</f>
        <v>No</v>
      </c>
      <c r="W57" s="119" t="str">
        <f t="shared" si="139"/>
        <v>No</v>
      </c>
      <c r="Y57" s="118">
        <v>1</v>
      </c>
      <c r="Z57" s="119">
        <f>Y57*SUM(K57:T57)</f>
        <v>0</v>
      </c>
      <c r="AA57" s="5"/>
      <c r="AB57" s="343">
        <v>1.4</v>
      </c>
      <c r="AC57" s="186">
        <f t="shared" si="186"/>
        <v>0</v>
      </c>
      <c r="AD57" s="185">
        <f t="shared" si="162"/>
        <v>0</v>
      </c>
      <c r="AE57" s="185">
        <f t="shared" si="140"/>
        <v>0</v>
      </c>
      <c r="AF57" s="185">
        <f t="shared" si="141"/>
        <v>0</v>
      </c>
      <c r="AG57" s="185">
        <f t="shared" si="142"/>
        <v>0</v>
      </c>
      <c r="AH57" s="185">
        <f t="shared" si="143"/>
        <v>0</v>
      </c>
      <c r="AI57" s="185">
        <f t="shared" si="144"/>
        <v>0</v>
      </c>
      <c r="AJ57" s="185">
        <f t="shared" si="145"/>
        <v>0</v>
      </c>
      <c r="AK57" s="185">
        <f t="shared" si="146"/>
        <v>0</v>
      </c>
      <c r="AL57" s="185">
        <f t="shared" si="147"/>
        <v>0</v>
      </c>
      <c r="AM57" s="185">
        <f t="shared" si="148"/>
        <v>0</v>
      </c>
      <c r="AN57" s="578">
        <v>1</v>
      </c>
      <c r="AO57" s="575">
        <v>10</v>
      </c>
      <c r="AP57" s="209">
        <f t="shared" si="109"/>
        <v>0</v>
      </c>
      <c r="AQ57" s="562"/>
      <c r="AR57" s="209">
        <f t="shared" si="110"/>
        <v>0</v>
      </c>
      <c r="AS57" s="562"/>
      <c r="AT57" s="209">
        <f t="shared" si="111"/>
        <v>0</v>
      </c>
      <c r="AU57" s="579"/>
      <c r="AV57" s="209">
        <f t="shared" si="112"/>
        <v>0</v>
      </c>
      <c r="AW57" s="579">
        <v>2</v>
      </c>
      <c r="AX57" s="209">
        <f t="shared" si="113"/>
        <v>0</v>
      </c>
      <c r="AY57" s="579">
        <v>8</v>
      </c>
      <c r="AZ57" s="209">
        <f t="shared" si="114"/>
        <v>0</v>
      </c>
      <c r="BA57" s="579"/>
      <c r="BB57" s="209">
        <f t="shared" si="115"/>
        <v>0</v>
      </c>
      <c r="BC57" s="579"/>
      <c r="BD57" s="209">
        <f t="shared" si="116"/>
        <v>0</v>
      </c>
      <c r="BE57" s="579"/>
      <c r="BF57" s="209">
        <f t="shared" si="117"/>
        <v>0</v>
      </c>
      <c r="BG57" s="579"/>
      <c r="BH57" s="209">
        <f t="shared" si="118"/>
        <v>0</v>
      </c>
      <c r="BI57" s="579"/>
      <c r="BJ57" s="209">
        <f t="shared" si="119"/>
        <v>0</v>
      </c>
      <c r="BK57" s="587"/>
      <c r="BL57" s="209">
        <f t="shared" si="187"/>
        <v>0</v>
      </c>
      <c r="BM57" s="209">
        <f t="shared" si="188"/>
        <v>0</v>
      </c>
      <c r="BN57" s="209">
        <f t="shared" si="189"/>
        <v>0</v>
      </c>
      <c r="BO57" s="209">
        <f t="shared" si="190"/>
        <v>0</v>
      </c>
      <c r="BP57" s="209">
        <f t="shared" si="191"/>
        <v>0</v>
      </c>
      <c r="BQ57" s="209">
        <f t="shared" si="192"/>
        <v>0</v>
      </c>
      <c r="BR57" s="209">
        <f t="shared" si="193"/>
        <v>0</v>
      </c>
      <c r="BS57" s="209">
        <f t="shared" si="194"/>
        <v>0</v>
      </c>
      <c r="BT57" s="592"/>
      <c r="BU57" s="177">
        <f t="shared" si="183"/>
        <v>0</v>
      </c>
      <c r="BV57" s="177">
        <f t="shared" si="184"/>
        <v>0</v>
      </c>
      <c r="BW57" s="592"/>
      <c r="BX57" s="209">
        <f t="shared" si="167"/>
        <v>0</v>
      </c>
      <c r="BY57" s="209">
        <f t="shared" si="168"/>
        <v>0</v>
      </c>
      <c r="BZ57" s="209">
        <f t="shared" si="169"/>
        <v>0</v>
      </c>
      <c r="CA57" s="209">
        <f t="shared" si="170"/>
        <v>0</v>
      </c>
      <c r="CB57" s="209">
        <f t="shared" si="171"/>
        <v>0</v>
      </c>
      <c r="CC57" s="209">
        <f t="shared" si="172"/>
        <v>0</v>
      </c>
      <c r="CD57" s="209">
        <f t="shared" si="173"/>
        <v>0</v>
      </c>
      <c r="CE57" s="209">
        <f t="shared" si="174"/>
        <v>0</v>
      </c>
      <c r="CF57" s="209">
        <f t="shared" si="175"/>
        <v>0</v>
      </c>
      <c r="CG57" s="209">
        <f t="shared" si="176"/>
        <v>0</v>
      </c>
      <c r="CH57" s="209">
        <f t="shared" si="177"/>
        <v>0</v>
      </c>
      <c r="CI57" s="209">
        <f t="shared" si="178"/>
        <v>0</v>
      </c>
      <c r="CJ57" s="209">
        <f t="shared" si="179"/>
        <v>0</v>
      </c>
      <c r="CK57" s="209">
        <f t="shared" si="180"/>
        <v>0</v>
      </c>
      <c r="CL57" s="209">
        <f t="shared" si="181"/>
        <v>0</v>
      </c>
      <c r="CM57" s="209">
        <f t="shared" si="182"/>
        <v>0</v>
      </c>
      <c r="CN57" s="8"/>
    </row>
    <row r="58" spans="1:92" s="386" customFormat="1" ht="57" customHeight="1">
      <c r="A58" s="65"/>
      <c r="B58" s="205"/>
      <c r="C58" s="25"/>
      <c r="D58" s="292" t="s">
        <v>283</v>
      </c>
      <c r="E58" s="393"/>
      <c r="F58" s="394" t="s">
        <v>223</v>
      </c>
      <c r="G58" s="395" t="s">
        <v>103</v>
      </c>
      <c r="H58" s="395">
        <v>8</v>
      </c>
      <c r="I58" s="394" t="s">
        <v>453</v>
      </c>
      <c r="J58" s="396">
        <v>92.90600000000002</v>
      </c>
      <c r="K58" s="397"/>
      <c r="L58" s="398"/>
      <c r="M58" s="399"/>
      <c r="N58" s="400"/>
      <c r="O58" s="401"/>
      <c r="P58" s="375"/>
      <c r="Q58" s="374"/>
      <c r="R58" s="376"/>
      <c r="S58" s="374"/>
      <c r="T58" s="374"/>
      <c r="U58" s="402">
        <f>SUM(K58:T58)*J58</f>
        <v>0</v>
      </c>
      <c r="V58" s="233" t="str">
        <f t="shared" ref="V58" si="195">IF(SUM(K58:T58)&gt;0,"Yes","No")</f>
        <v>No</v>
      </c>
      <c r="W58" s="377" t="str">
        <f t="shared" si="139"/>
        <v>No</v>
      </c>
      <c r="X58" s="384"/>
      <c r="Y58" s="122">
        <v>1</v>
      </c>
      <c r="Z58" s="123">
        <f>Y58*SUM(K58:T58)</f>
        <v>0</v>
      </c>
      <c r="AA58" s="5"/>
      <c r="AB58" s="344">
        <v>1.85</v>
      </c>
      <c r="AC58" s="186">
        <f>SUM(K58:T58)*AB58</f>
        <v>0</v>
      </c>
      <c r="AD58" s="185">
        <f t="shared" si="162"/>
        <v>0</v>
      </c>
      <c r="AE58" s="185">
        <f t="shared" si="140"/>
        <v>0</v>
      </c>
      <c r="AF58" s="185">
        <f t="shared" si="141"/>
        <v>0</v>
      </c>
      <c r="AG58" s="185">
        <f t="shared" si="142"/>
        <v>0</v>
      </c>
      <c r="AH58" s="185">
        <f t="shared" si="143"/>
        <v>0</v>
      </c>
      <c r="AI58" s="185">
        <f t="shared" si="144"/>
        <v>0</v>
      </c>
      <c r="AJ58" s="185">
        <f t="shared" si="145"/>
        <v>0</v>
      </c>
      <c r="AK58" s="185">
        <f t="shared" si="146"/>
        <v>0</v>
      </c>
      <c r="AL58" s="185">
        <f t="shared" si="147"/>
        <v>0</v>
      </c>
      <c r="AM58" s="185">
        <f t="shared" si="148"/>
        <v>0</v>
      </c>
      <c r="AN58" s="578">
        <v>1</v>
      </c>
      <c r="AO58" s="575">
        <v>16</v>
      </c>
      <c r="AP58" s="209">
        <f t="shared" si="109"/>
        <v>0</v>
      </c>
      <c r="AQ58" s="562"/>
      <c r="AR58" s="209">
        <f t="shared" si="110"/>
        <v>0</v>
      </c>
      <c r="AS58" s="562"/>
      <c r="AT58" s="209">
        <f t="shared" si="111"/>
        <v>0</v>
      </c>
      <c r="AU58" s="579"/>
      <c r="AV58" s="209">
        <f t="shared" si="112"/>
        <v>0</v>
      </c>
      <c r="AW58" s="579"/>
      <c r="AX58" s="209">
        <f t="shared" si="113"/>
        <v>0</v>
      </c>
      <c r="AY58" s="579">
        <v>2</v>
      </c>
      <c r="AZ58" s="209">
        <f t="shared" si="114"/>
        <v>0</v>
      </c>
      <c r="BA58" s="579">
        <v>6</v>
      </c>
      <c r="BB58" s="209">
        <f t="shared" si="115"/>
        <v>0</v>
      </c>
      <c r="BC58" s="579"/>
      <c r="BD58" s="209">
        <f t="shared" si="116"/>
        <v>0</v>
      </c>
      <c r="BE58" s="579"/>
      <c r="BF58" s="209">
        <f t="shared" si="117"/>
        <v>0</v>
      </c>
      <c r="BG58" s="579"/>
      <c r="BH58" s="209">
        <f t="shared" si="118"/>
        <v>0</v>
      </c>
      <c r="BI58" s="579"/>
      <c r="BJ58" s="209">
        <f t="shared" si="119"/>
        <v>0</v>
      </c>
      <c r="BK58" s="587"/>
      <c r="BL58" s="209">
        <f t="shared" si="187"/>
        <v>0</v>
      </c>
      <c r="BM58" s="209">
        <f t="shared" si="188"/>
        <v>0</v>
      </c>
      <c r="BN58" s="209">
        <f t="shared" si="189"/>
        <v>0</v>
      </c>
      <c r="BO58" s="209">
        <f t="shared" si="190"/>
        <v>0</v>
      </c>
      <c r="BP58" s="209">
        <f t="shared" si="191"/>
        <v>0</v>
      </c>
      <c r="BQ58" s="209">
        <f t="shared" si="192"/>
        <v>0</v>
      </c>
      <c r="BR58" s="209">
        <f t="shared" si="193"/>
        <v>0</v>
      </c>
      <c r="BS58" s="209">
        <f t="shared" si="194"/>
        <v>0</v>
      </c>
      <c r="BT58" s="592"/>
      <c r="BU58" s="177">
        <f t="shared" si="183"/>
        <v>0</v>
      </c>
      <c r="BV58" s="177">
        <f t="shared" si="184"/>
        <v>0</v>
      </c>
      <c r="BW58" s="592"/>
      <c r="BX58" s="209">
        <f t="shared" si="167"/>
        <v>0</v>
      </c>
      <c r="BY58" s="209">
        <f t="shared" si="168"/>
        <v>0</v>
      </c>
      <c r="BZ58" s="209">
        <f t="shared" si="169"/>
        <v>0</v>
      </c>
      <c r="CA58" s="209">
        <f t="shared" si="170"/>
        <v>0</v>
      </c>
      <c r="CB58" s="209">
        <f t="shared" si="171"/>
        <v>0</v>
      </c>
      <c r="CC58" s="209">
        <f t="shared" si="172"/>
        <v>0</v>
      </c>
      <c r="CD58" s="209">
        <f t="shared" si="173"/>
        <v>0</v>
      </c>
      <c r="CE58" s="209">
        <f t="shared" si="174"/>
        <v>0</v>
      </c>
      <c r="CF58" s="209">
        <f t="shared" si="175"/>
        <v>0</v>
      </c>
      <c r="CG58" s="209">
        <f t="shared" si="176"/>
        <v>0</v>
      </c>
      <c r="CH58" s="209">
        <f t="shared" si="177"/>
        <v>0</v>
      </c>
      <c r="CI58" s="209">
        <f t="shared" si="178"/>
        <v>0</v>
      </c>
      <c r="CJ58" s="209">
        <f t="shared" si="179"/>
        <v>0</v>
      </c>
      <c r="CK58" s="209">
        <f t="shared" si="180"/>
        <v>0</v>
      </c>
      <c r="CL58" s="209">
        <f t="shared" si="181"/>
        <v>0</v>
      </c>
      <c r="CM58" s="209">
        <f t="shared" si="182"/>
        <v>0</v>
      </c>
      <c r="CN58" s="8"/>
    </row>
    <row r="59" spans="1:92" s="7" customFormat="1" ht="30" customHeight="1">
      <c r="A59" s="65"/>
      <c r="B59" s="434"/>
      <c r="C59" s="67"/>
      <c r="D59" s="467" t="s">
        <v>382</v>
      </c>
      <c r="E59" s="459"/>
      <c r="F59" s="67"/>
      <c r="G59" s="458"/>
      <c r="H59" s="458"/>
      <c r="I59" s="458"/>
      <c r="K59" s="435"/>
      <c r="L59" s="435"/>
      <c r="M59" s="435"/>
      <c r="N59" s="435"/>
      <c r="O59" s="435"/>
      <c r="P59" s="435"/>
      <c r="Q59" s="435"/>
      <c r="R59" s="435"/>
      <c r="S59" s="436"/>
      <c r="T59" s="435"/>
      <c r="U59" s="65"/>
      <c r="V59" s="154"/>
      <c r="W59" s="66"/>
      <c r="Y59" s="158"/>
      <c r="Z59" s="158"/>
      <c r="AA59" s="5"/>
      <c r="AB59" s="341"/>
      <c r="AC59" s="86"/>
      <c r="AD59" s="150"/>
      <c r="AE59" s="65"/>
      <c r="AF59" s="151"/>
      <c r="AG59" s="151"/>
      <c r="AH59" s="151"/>
      <c r="AI59" s="151"/>
      <c r="AJ59" s="153"/>
      <c r="AK59" s="152"/>
      <c r="AL59" s="166"/>
      <c r="AM59" s="170"/>
      <c r="AN59" s="341"/>
      <c r="AO59" s="561"/>
      <c r="AP59" s="8"/>
      <c r="AQ59" s="561"/>
      <c r="AR59" s="8"/>
      <c r="AS59" s="561"/>
      <c r="AT59" s="8"/>
      <c r="AU59" s="574"/>
      <c r="AV59" s="8"/>
      <c r="AW59" s="574"/>
      <c r="AX59" s="8"/>
      <c r="AY59" s="574"/>
      <c r="AZ59" s="8"/>
      <c r="BA59" s="574"/>
      <c r="BB59" s="8"/>
      <c r="BC59" s="574"/>
      <c r="BD59" s="8"/>
      <c r="BE59" s="574"/>
      <c r="BF59" s="8"/>
      <c r="BG59" s="574"/>
      <c r="BH59" s="8"/>
      <c r="BI59" s="574"/>
      <c r="BJ59" s="8"/>
      <c r="BK59" s="585"/>
      <c r="BL59" s="8"/>
      <c r="BM59" s="8"/>
      <c r="BN59" s="8"/>
      <c r="BO59" s="8"/>
      <c r="BP59" s="8"/>
      <c r="BQ59" s="8"/>
      <c r="BR59" s="8"/>
      <c r="BS59" s="8"/>
      <c r="BT59" s="327"/>
      <c r="BU59" s="67"/>
      <c r="BV59" s="67"/>
      <c r="BW59" s="327"/>
      <c r="BX59" s="8">
        <f t="shared" ref="BX59:BX64" si="196">IF(F59="sloper",IF(SUM(K59:T59)&gt;0,SUM(K59:T59),0),0)*H59</f>
        <v>0</v>
      </c>
      <c r="BY59" s="8">
        <f t="shared" ref="BY59:BY64" si="197">IF(F59="footholds",IF(SUM(K59:T59)&gt;0,SUM(K59:T59),0),0)*H59</f>
        <v>0</v>
      </c>
      <c r="BZ59" s="8">
        <f t="shared" ref="BZ59:BZ64" si="198">IF(F59="micros",IF(SUM(K59:T59)&gt;0,SUM(K59:T59),0),0)*H59</f>
        <v>0</v>
      </c>
      <c r="CA59" s="8">
        <f t="shared" ref="CA59:CA64" si="199">IF(F59="jug",IF(SUM(K59:T59)&gt;0,SUM(K59:T59),0),0)*H59</f>
        <v>0</v>
      </c>
      <c r="CB59" s="8">
        <f t="shared" ref="CB59:CB64" si="200">IF(F59="ledge",IF(SUM(K59:T59)&gt;0,SUM(K59:T59),0),0)*H59</f>
        <v>0</v>
      </c>
      <c r="CC59" s="8">
        <f t="shared" ref="CC59:CC64" si="201">IF(F59="edge",IF(SUM(K59:T59)&gt;0,SUM(K59:T59),0),0)*H59</f>
        <v>0</v>
      </c>
      <c r="CD59" s="8">
        <f t="shared" ref="CD59:CD64" si="202">IF(F59="crimp",IF(SUM(K59:T59)&gt;0,SUM(K59:T59),0),0)*H59</f>
        <v>0</v>
      </c>
      <c r="CE59" s="8">
        <f t="shared" ref="CE59:CE64" si="203">IF(F59="incut",IF(SUM(K59:T59)&gt;0,SUM(K59:T59),0),0)*H59</f>
        <v>0</v>
      </c>
      <c r="CF59" s="8">
        <f t="shared" ref="CF59:CF64" si="204">IF(F59="dish",IF(SUM(K59:T59)&gt;0,SUM(K59:T59),0),0)*H59</f>
        <v>0</v>
      </c>
      <c r="CG59" s="8">
        <f t="shared" ref="CG59:CG64" si="205">IF(F59="pinch",IF(SUM(K59:T59)&gt;0,SUM(K59:T59),0),0)*H59</f>
        <v>0</v>
      </c>
      <c r="CH59" s="8">
        <f t="shared" ref="CH59:CH64" si="206">IF(F59="pocket",IF(SUM(K59:T59)&gt;0,SUM(K59:T59),0),0)*H59</f>
        <v>0</v>
      </c>
      <c r="CI59" s="8">
        <f t="shared" ref="CI59:CI64" si="207">IF(F59="insert",IF(SUM(K59:T59)&gt;0,SUM(K59:T59),0),0)*H59</f>
        <v>0</v>
      </c>
      <c r="CJ59" s="8">
        <f t="shared" ref="CJ59:CJ64" si="208">IF(F59="feature",IF(SUM(K59:T59)&gt;0,SUM(K59:T59),0),0)*H59</f>
        <v>0</v>
      </c>
      <c r="CK59" s="8">
        <f t="shared" ref="CK59:CK64" si="209">IF(F59="scoop",IF(SUM(K59:T59)&gt;0,SUM(K59:T59),0),0)*H59</f>
        <v>0</v>
      </c>
      <c r="CL59" s="8">
        <f t="shared" ref="CL59:CL64" si="210">IF(F59="positive",IF(SUM(K59:T59)&gt;0,SUM(K59:T59),0),0)*H59</f>
        <v>0</v>
      </c>
      <c r="CM59" s="8">
        <f t="shared" ref="CM59:CM64" si="211">IF(F59="various",IF(SUM(K59:T59)&gt;0,SUM(K59:T59),0),0)*H59</f>
        <v>0</v>
      </c>
      <c r="CN59" s="65"/>
    </row>
    <row r="60" spans="1:92" s="7" customFormat="1" ht="40" customHeight="1">
      <c r="A60" s="65"/>
      <c r="B60" s="183"/>
      <c r="C60" s="437"/>
      <c r="D60" s="438" t="s">
        <v>320</v>
      </c>
      <c r="E60" s="439" t="s">
        <v>318</v>
      </c>
      <c r="F60" s="440" t="s">
        <v>106</v>
      </c>
      <c r="G60" s="440" t="s">
        <v>104</v>
      </c>
      <c r="H60" s="156">
        <v>6</v>
      </c>
      <c r="I60" s="440" t="s">
        <v>312</v>
      </c>
      <c r="J60" s="441">
        <v>105.36900000000001</v>
      </c>
      <c r="K60" s="442"/>
      <c r="L60" s="443"/>
      <c r="M60" s="442"/>
      <c r="N60" s="443"/>
      <c r="O60" s="442"/>
      <c r="P60" s="443"/>
      <c r="Q60" s="442"/>
      <c r="R60" s="443"/>
      <c r="S60" s="379"/>
      <c r="T60" s="412"/>
      <c r="U60" s="465">
        <f>SUM(K60:T60)*J60</f>
        <v>0</v>
      </c>
      <c r="V60" s="445" t="str">
        <f>IF(SUM(K60:T60)&gt;0,"Yes","No")</f>
        <v>No</v>
      </c>
      <c r="W60" s="446" t="str">
        <f>IF(B60="New","Yes","No")</f>
        <v>No</v>
      </c>
      <c r="Y60" s="114">
        <v>1</v>
      </c>
      <c r="Z60" s="115">
        <f>SUM(K60:T60)*Y60</f>
        <v>0</v>
      </c>
      <c r="AA60" s="5"/>
      <c r="AB60" s="341">
        <v>2.4</v>
      </c>
      <c r="AC60" s="186">
        <f>SUM(K60:T60)*AB60</f>
        <v>0</v>
      </c>
      <c r="AD60" s="185">
        <f>K60*$H$60</f>
        <v>0</v>
      </c>
      <c r="AE60" s="185">
        <f>L60*H60</f>
        <v>0</v>
      </c>
      <c r="AF60" s="185">
        <f>M60*H60</f>
        <v>0</v>
      </c>
      <c r="AG60" s="185">
        <f>N60*H60</f>
        <v>0</v>
      </c>
      <c r="AH60" s="185">
        <f>O60*H60</f>
        <v>0</v>
      </c>
      <c r="AI60" s="185">
        <f>P60*H60</f>
        <v>0</v>
      </c>
      <c r="AJ60" s="185">
        <f>Q60*H60</f>
        <v>0</v>
      </c>
      <c r="AK60" s="185">
        <f>R60*H60</f>
        <v>0</v>
      </c>
      <c r="AL60" s="185">
        <f>S60*H60</f>
        <v>0</v>
      </c>
      <c r="AM60" s="185">
        <f>T60*H60</f>
        <v>0</v>
      </c>
      <c r="AN60" s="340">
        <v>1</v>
      </c>
      <c r="AO60" s="575">
        <v>12</v>
      </c>
      <c r="AP60" s="209">
        <f>SUM($K60:$T60)*AO60</f>
        <v>0</v>
      </c>
      <c r="AQ60" s="575"/>
      <c r="AR60" s="209">
        <f>SUM($K60:$T60)*AQ60</f>
        <v>0</v>
      </c>
      <c r="AS60" s="575"/>
      <c r="AT60" s="209">
        <f>SUM($K60:$T60)*AS60</f>
        <v>0</v>
      </c>
      <c r="AU60" s="576"/>
      <c r="AV60" s="209">
        <f>SUM($K60:$T60)*AU60</f>
        <v>0</v>
      </c>
      <c r="AW60" s="576"/>
      <c r="AX60" s="209">
        <f>SUM($K60:$T60)*AW60</f>
        <v>0</v>
      </c>
      <c r="AY60" s="576"/>
      <c r="AZ60" s="209">
        <f>SUM($K60:$T60)*AY60</f>
        <v>0</v>
      </c>
      <c r="BA60" s="576">
        <v>6</v>
      </c>
      <c r="BB60" s="209">
        <f>SUM($K60:$T60)*BA60</f>
        <v>0</v>
      </c>
      <c r="BC60" s="576"/>
      <c r="BD60" s="209">
        <f>SUM($K60:$T60)*BC60</f>
        <v>0</v>
      </c>
      <c r="BE60" s="576"/>
      <c r="BF60" s="209">
        <f>SUM($K60:$T60)*BE60</f>
        <v>0</v>
      </c>
      <c r="BG60" s="576"/>
      <c r="BH60" s="209">
        <f>SUM($K60:$T60)*BG60</f>
        <v>0</v>
      </c>
      <c r="BI60" s="576"/>
      <c r="BJ60" s="209">
        <f>SUM($K60:$T60)*BI60</f>
        <v>0</v>
      </c>
      <c r="BK60" s="586"/>
      <c r="BL60" s="209">
        <f>IF(G60="XS",IF(SUM(K60:T60)&gt;0,SUM(K60:T60),0),0)*H60</f>
        <v>0</v>
      </c>
      <c r="BM60" s="209">
        <f>IF(G60="S",IF(SUM(K60:T60)&gt;0,SUM(K60:T60),0),0)*H60</f>
        <v>0</v>
      </c>
      <c r="BN60" s="209">
        <f>IF(I60="XS",IF(SUM(M60:V60)&gt;0,SUM(M60:V60),0),0)*J60</f>
        <v>0</v>
      </c>
      <c r="BO60" s="209">
        <f>IF(J60="XS",IF(SUM(N60:W60)&gt;0,SUM(N60:W60),0),0)*K60</f>
        <v>0</v>
      </c>
      <c r="BP60" s="209">
        <f t="shared" ref="BP60:BP64" si="212">IF(K60="XS",IF(SUM(O60:X60)&gt;0,SUM(O60:X60),0),0)*L60</f>
        <v>0</v>
      </c>
      <c r="BQ60" s="209">
        <f t="shared" ref="BQ60:BQ64" si="213">IF(L60="XS",IF(SUM(P60:Y60)&gt;0,SUM(P60:Y60),0),0)*M60</f>
        <v>0</v>
      </c>
      <c r="BR60" s="209">
        <f t="shared" ref="BR60:BR64" si="214">IF(M60="XS",IF(SUM(Q60:Z60)&gt;0,SUM(Q60:Z60),0),0)*N60</f>
        <v>0</v>
      </c>
      <c r="BS60" s="209">
        <f t="shared" ref="BS60:BS64" si="215">IF(N60="XS",IF(SUM(R60:AA60)&gt;0,SUM(R60:AA60),0),0)*O60</f>
        <v>0</v>
      </c>
      <c r="BT60" s="590"/>
      <c r="BU60" s="177">
        <f>IF(E60="",IF(SUM(K60:T60)&gt;0,SUM(K60:T60),0),0)*H60</f>
        <v>0</v>
      </c>
      <c r="BV60" s="177">
        <f>IF(E60="Dual tex.",IF(SUM(K60:T60)&gt;0,SUM(K60:T60),0),0)*H60</f>
        <v>0</v>
      </c>
      <c r="BW60" s="590"/>
      <c r="BX60" s="209">
        <f t="shared" si="196"/>
        <v>0</v>
      </c>
      <c r="BY60" s="209">
        <f t="shared" si="197"/>
        <v>0</v>
      </c>
      <c r="BZ60" s="209">
        <f t="shared" si="198"/>
        <v>0</v>
      </c>
      <c r="CA60" s="209">
        <f t="shared" si="199"/>
        <v>0</v>
      </c>
      <c r="CB60" s="209">
        <f t="shared" si="200"/>
        <v>0</v>
      </c>
      <c r="CC60" s="209">
        <f t="shared" si="201"/>
        <v>0</v>
      </c>
      <c r="CD60" s="209">
        <f t="shared" si="202"/>
        <v>0</v>
      </c>
      <c r="CE60" s="209">
        <f t="shared" si="203"/>
        <v>0</v>
      </c>
      <c r="CF60" s="209">
        <f t="shared" si="204"/>
        <v>0</v>
      </c>
      <c r="CG60" s="209">
        <f t="shared" si="205"/>
        <v>0</v>
      </c>
      <c r="CH60" s="209">
        <f t="shared" si="206"/>
        <v>0</v>
      </c>
      <c r="CI60" s="209">
        <f t="shared" si="207"/>
        <v>0</v>
      </c>
      <c r="CJ60" s="209">
        <f t="shared" si="208"/>
        <v>0</v>
      </c>
      <c r="CK60" s="209">
        <f t="shared" si="209"/>
        <v>0</v>
      </c>
      <c r="CL60" s="209">
        <f t="shared" si="210"/>
        <v>0</v>
      </c>
      <c r="CM60" s="209">
        <f t="shared" si="211"/>
        <v>0</v>
      </c>
      <c r="CN60" s="65"/>
    </row>
    <row r="61" spans="1:92" s="7" customFormat="1" ht="40" customHeight="1">
      <c r="A61" s="65"/>
      <c r="B61" s="205"/>
      <c r="C61" s="24"/>
      <c r="D61" s="447" t="s">
        <v>321</v>
      </c>
      <c r="E61" s="448"/>
      <c r="F61" s="450" t="s">
        <v>223</v>
      </c>
      <c r="G61" s="450" t="s">
        <v>104</v>
      </c>
      <c r="H61" s="449">
        <v>10</v>
      </c>
      <c r="I61" s="450" t="s">
        <v>312</v>
      </c>
      <c r="J61" s="451">
        <v>73.64500000000001</v>
      </c>
      <c r="K61" s="452"/>
      <c r="L61" s="453"/>
      <c r="M61" s="452"/>
      <c r="N61" s="453"/>
      <c r="O61" s="452"/>
      <c r="P61" s="453"/>
      <c r="Q61" s="452"/>
      <c r="R61" s="453"/>
      <c r="S61" s="452"/>
      <c r="T61" s="455"/>
      <c r="U61" s="466">
        <f>SUM(K61:T61)*J61</f>
        <v>0</v>
      </c>
      <c r="V61" s="456" t="str">
        <f>IF(SUM(K61:T61)&gt;0,"Yes","No")</f>
        <v>No</v>
      </c>
      <c r="W61" s="457" t="str">
        <f>IF(B61="New","Yes","No")</f>
        <v>No</v>
      </c>
      <c r="Y61" s="122">
        <v>1</v>
      </c>
      <c r="Z61" s="123">
        <f>Y61*SUM(K61:T61)</f>
        <v>0</v>
      </c>
      <c r="AA61" s="5"/>
      <c r="AB61" s="341">
        <v>0.85</v>
      </c>
      <c r="AC61" s="186">
        <f t="shared" ref="AC61:AC64" si="216">SUM(K61:T61)*AB61</f>
        <v>0</v>
      </c>
      <c r="AD61" s="185">
        <f>K61*$H$61</f>
        <v>0</v>
      </c>
      <c r="AE61" s="185">
        <f>L61*H61</f>
        <v>0</v>
      </c>
      <c r="AF61" s="185">
        <f>M61*H61</f>
        <v>0</v>
      </c>
      <c r="AG61" s="185">
        <f>N61*H61</f>
        <v>0</v>
      </c>
      <c r="AH61" s="185">
        <f>O61*H61</f>
        <v>0</v>
      </c>
      <c r="AI61" s="185">
        <f>P61*H61</f>
        <v>0</v>
      </c>
      <c r="AJ61" s="185">
        <f>Q61*H61</f>
        <v>0</v>
      </c>
      <c r="AK61" s="185">
        <f>R61*H61</f>
        <v>0</v>
      </c>
      <c r="AL61" s="185">
        <f>S61*H61</f>
        <v>0</v>
      </c>
      <c r="AM61" s="185">
        <f>T61*H61</f>
        <v>0</v>
      </c>
      <c r="AN61" s="340">
        <v>1</v>
      </c>
      <c r="AO61" s="575">
        <v>20</v>
      </c>
      <c r="AP61" s="209">
        <f>SUM($K61:$T61)*AO61</f>
        <v>0</v>
      </c>
      <c r="AQ61" s="575"/>
      <c r="AR61" s="209">
        <f>SUM($K61:$T61)*AQ61</f>
        <v>0</v>
      </c>
      <c r="AS61" s="575"/>
      <c r="AT61" s="209">
        <f>SUM($K61:$T61)*AS61</f>
        <v>0</v>
      </c>
      <c r="AU61" s="576"/>
      <c r="AV61" s="209">
        <f>SUM($K61:$T61)*AU61</f>
        <v>0</v>
      </c>
      <c r="AW61" s="576">
        <v>10</v>
      </c>
      <c r="AX61" s="209">
        <f>SUM($K61:$T61)*AW61</f>
        <v>0</v>
      </c>
      <c r="AY61" s="576"/>
      <c r="AZ61" s="209">
        <f>SUM($K61:$T61)*AY61</f>
        <v>0</v>
      </c>
      <c r="BA61" s="576"/>
      <c r="BB61" s="209">
        <f>SUM($K61:$T61)*BA61</f>
        <v>0</v>
      </c>
      <c r="BC61" s="576"/>
      <c r="BD61" s="209">
        <f>SUM($K61:$T61)*BC61</f>
        <v>0</v>
      </c>
      <c r="BE61" s="576"/>
      <c r="BF61" s="209">
        <f>SUM($K61:$T61)*BE61</f>
        <v>0</v>
      </c>
      <c r="BG61" s="576"/>
      <c r="BH61" s="209">
        <f>SUM($K61:$T61)*BG61</f>
        <v>0</v>
      </c>
      <c r="BI61" s="576"/>
      <c r="BJ61" s="209">
        <f>SUM($K61:$T61)*BI61</f>
        <v>0</v>
      </c>
      <c r="BK61" s="586"/>
      <c r="BL61" s="209">
        <f>IF(G61="XS",IF(SUM(K61:T61)&gt;0,SUM(K61:T61),0),0)*H61</f>
        <v>0</v>
      </c>
      <c r="BM61" s="209">
        <f>IF(G61="S",IF(SUM(K61:T61)&gt;0,SUM(K61:T61),0),0)*H61</f>
        <v>0</v>
      </c>
      <c r="BN61" s="209">
        <f>IF(I61="XS",IF(SUM(M61:V61)&gt;0,SUM(M61:V61),0),0)*J61</f>
        <v>0</v>
      </c>
      <c r="BO61" s="209">
        <f>IF(J61="XS",IF(SUM(N61:W61)&gt;0,SUM(N61:W61),0),0)*K61</f>
        <v>0</v>
      </c>
      <c r="BP61" s="209">
        <f t="shared" si="212"/>
        <v>0</v>
      </c>
      <c r="BQ61" s="209">
        <f t="shared" si="213"/>
        <v>0</v>
      </c>
      <c r="BR61" s="209">
        <f t="shared" si="214"/>
        <v>0</v>
      </c>
      <c r="BS61" s="209">
        <f t="shared" si="215"/>
        <v>0</v>
      </c>
      <c r="BT61" s="590"/>
      <c r="BU61" s="177">
        <f>IF(E61="",IF(SUM(K61:T61)&gt;0,SUM(K61:T61),0),0)*H61</f>
        <v>0</v>
      </c>
      <c r="BV61" s="177">
        <f>IF(E61="Dual tex.",IF(SUM(K61:T61)&gt;0,SUM(K61:T61),0),0)*H61</f>
        <v>0</v>
      </c>
      <c r="BW61" s="590"/>
      <c r="BX61" s="209">
        <f t="shared" si="196"/>
        <v>0</v>
      </c>
      <c r="BY61" s="209">
        <f t="shared" si="197"/>
        <v>0</v>
      </c>
      <c r="BZ61" s="209">
        <f t="shared" si="198"/>
        <v>0</v>
      </c>
      <c r="CA61" s="209">
        <f t="shared" si="199"/>
        <v>0</v>
      </c>
      <c r="CB61" s="209">
        <f t="shared" si="200"/>
        <v>0</v>
      </c>
      <c r="CC61" s="209">
        <f t="shared" si="201"/>
        <v>0</v>
      </c>
      <c r="CD61" s="209">
        <f t="shared" si="202"/>
        <v>0</v>
      </c>
      <c r="CE61" s="209">
        <f t="shared" si="203"/>
        <v>0</v>
      </c>
      <c r="CF61" s="209">
        <f t="shared" si="204"/>
        <v>0</v>
      </c>
      <c r="CG61" s="209">
        <f t="shared" si="205"/>
        <v>0</v>
      </c>
      <c r="CH61" s="209">
        <f t="shared" si="206"/>
        <v>0</v>
      </c>
      <c r="CI61" s="209">
        <f t="shared" si="207"/>
        <v>0</v>
      </c>
      <c r="CJ61" s="209">
        <f t="shared" si="208"/>
        <v>0</v>
      </c>
      <c r="CK61" s="209">
        <f t="shared" si="209"/>
        <v>0</v>
      </c>
      <c r="CL61" s="209">
        <f t="shared" si="210"/>
        <v>0</v>
      </c>
      <c r="CM61" s="209">
        <f t="shared" si="211"/>
        <v>0</v>
      </c>
      <c r="CN61" s="65"/>
    </row>
    <row r="62" spans="1:92" s="7" customFormat="1" ht="40" customHeight="1">
      <c r="A62" s="65"/>
      <c r="B62" s="434"/>
      <c r="C62" s="67"/>
      <c r="D62" s="467" t="s">
        <v>383</v>
      </c>
      <c r="E62" s="459"/>
      <c r="F62" s="67"/>
      <c r="G62" s="458"/>
      <c r="H62" s="458"/>
      <c r="I62" s="458"/>
      <c r="K62" s="435"/>
      <c r="L62" s="435"/>
      <c r="M62" s="435"/>
      <c r="N62" s="435"/>
      <c r="O62" s="435"/>
      <c r="P62" s="435"/>
      <c r="Q62" s="435"/>
      <c r="R62" s="435"/>
      <c r="S62" s="436"/>
      <c r="T62" s="435"/>
      <c r="U62" s="65"/>
      <c r="V62" s="154"/>
      <c r="W62" s="66"/>
      <c r="Y62" s="158"/>
      <c r="Z62" s="158"/>
      <c r="AA62" s="5"/>
      <c r="AB62" s="341"/>
      <c r="AC62" s="186">
        <f t="shared" si="216"/>
        <v>0</v>
      </c>
      <c r="AD62" s="185">
        <f>K62*$H$60</f>
        <v>0</v>
      </c>
      <c r="AE62" s="185">
        <f>L62*H62</f>
        <v>0</v>
      </c>
      <c r="AF62" s="185">
        <f>M62*H62</f>
        <v>0</v>
      </c>
      <c r="AG62" s="185">
        <f>N62*H62</f>
        <v>0</v>
      </c>
      <c r="AH62" s="185">
        <f>O62*H62</f>
        <v>0</v>
      </c>
      <c r="AI62" s="185">
        <f>P62*H62</f>
        <v>0</v>
      </c>
      <c r="AJ62" s="185">
        <f>Q62*H62</f>
        <v>0</v>
      </c>
      <c r="AK62" s="185">
        <f>R62*H62</f>
        <v>0</v>
      </c>
      <c r="AL62" s="185">
        <f>S62*H62</f>
        <v>0</v>
      </c>
      <c r="AM62" s="185">
        <f>T62*H62</f>
        <v>0</v>
      </c>
      <c r="AN62" s="340"/>
      <c r="AO62" s="575"/>
      <c r="AP62" s="209">
        <f>SUM($K62:$T62)*AO62</f>
        <v>0</v>
      </c>
      <c r="AQ62" s="575"/>
      <c r="AR62" s="209">
        <f>SUM($K62:$T62)*AQ62</f>
        <v>0</v>
      </c>
      <c r="AS62" s="575"/>
      <c r="AT62" s="209">
        <f>SUM($K62:$T62)*AS62</f>
        <v>0</v>
      </c>
      <c r="AU62" s="576"/>
      <c r="AV62" s="209">
        <f>SUM($K62:$T62)*AU62</f>
        <v>0</v>
      </c>
      <c r="AW62" s="576"/>
      <c r="AX62" s="209">
        <f>SUM($K62:$T62)*AW62</f>
        <v>0</v>
      </c>
      <c r="AY62" s="576"/>
      <c r="AZ62" s="209">
        <f>SUM($K62:$T62)*AY62</f>
        <v>0</v>
      </c>
      <c r="BA62" s="576"/>
      <c r="BB62" s="209">
        <f>SUM($K62:$T62)*BA62</f>
        <v>0</v>
      </c>
      <c r="BC62" s="576"/>
      <c r="BD62" s="209">
        <f>SUM($K62:$T62)*BC62</f>
        <v>0</v>
      </c>
      <c r="BE62" s="576"/>
      <c r="BF62" s="209">
        <f>SUM($K62:$T62)*BE62</f>
        <v>0</v>
      </c>
      <c r="BG62" s="576"/>
      <c r="BH62" s="209">
        <f>SUM($K62:$T62)*BG62</f>
        <v>0</v>
      </c>
      <c r="BI62" s="576"/>
      <c r="BJ62" s="209">
        <f>SUM($K62:$T62)*BI62</f>
        <v>0</v>
      </c>
      <c r="BK62" s="586"/>
      <c r="BL62" s="209"/>
      <c r="BM62" s="209"/>
      <c r="BN62" s="209"/>
      <c r="BO62" s="209"/>
      <c r="BP62" s="209"/>
      <c r="BQ62" s="209"/>
      <c r="BR62" s="209"/>
      <c r="BS62" s="209"/>
      <c r="BT62" s="590"/>
      <c r="BU62" s="177">
        <f>IF(E62="",IF(SUM(K62:T62)&gt;0,SUM(K62:T62),0),0)*H62</f>
        <v>0</v>
      </c>
      <c r="BV62" s="177">
        <f>IF(E62="Dual tex.",IF(SUM(K62:T62)&gt;0,SUM(K62:T62),0),0)*H62</f>
        <v>0</v>
      </c>
      <c r="BW62" s="590"/>
      <c r="BX62" s="209">
        <f t="shared" si="196"/>
        <v>0</v>
      </c>
      <c r="BY62" s="209">
        <f t="shared" si="197"/>
        <v>0</v>
      </c>
      <c r="BZ62" s="209">
        <f t="shared" si="198"/>
        <v>0</v>
      </c>
      <c r="CA62" s="209">
        <f t="shared" si="199"/>
        <v>0</v>
      </c>
      <c r="CB62" s="209">
        <f t="shared" si="200"/>
        <v>0</v>
      </c>
      <c r="CC62" s="209">
        <f t="shared" si="201"/>
        <v>0</v>
      </c>
      <c r="CD62" s="209">
        <f t="shared" si="202"/>
        <v>0</v>
      </c>
      <c r="CE62" s="209">
        <f t="shared" si="203"/>
        <v>0</v>
      </c>
      <c r="CF62" s="209">
        <f t="shared" si="204"/>
        <v>0</v>
      </c>
      <c r="CG62" s="209">
        <f t="shared" si="205"/>
        <v>0</v>
      </c>
      <c r="CH62" s="209">
        <f t="shared" si="206"/>
        <v>0</v>
      </c>
      <c r="CI62" s="209">
        <f t="shared" si="207"/>
        <v>0</v>
      </c>
      <c r="CJ62" s="209">
        <f t="shared" si="208"/>
        <v>0</v>
      </c>
      <c r="CK62" s="209">
        <f t="shared" si="209"/>
        <v>0</v>
      </c>
      <c r="CL62" s="209">
        <f t="shared" si="210"/>
        <v>0</v>
      </c>
      <c r="CM62" s="209">
        <f t="shared" si="211"/>
        <v>0</v>
      </c>
      <c r="CN62" s="65"/>
    </row>
    <row r="63" spans="1:92" s="7" customFormat="1" ht="40" customHeight="1">
      <c r="A63" s="65"/>
      <c r="B63" s="280"/>
      <c r="C63" s="228"/>
      <c r="D63" s="438" t="s">
        <v>314</v>
      </c>
      <c r="E63" s="460"/>
      <c r="F63" s="440" t="s">
        <v>316</v>
      </c>
      <c r="G63" s="440" t="s">
        <v>212</v>
      </c>
      <c r="H63" s="156">
        <v>30</v>
      </c>
      <c r="I63" s="440" t="s">
        <v>312</v>
      </c>
      <c r="J63" s="441">
        <v>23.792999999999999</v>
      </c>
      <c r="K63" s="442"/>
      <c r="L63" s="443"/>
      <c r="M63" s="442"/>
      <c r="N63" s="443"/>
      <c r="O63" s="442"/>
      <c r="P63" s="443"/>
      <c r="Q63" s="442"/>
      <c r="R63" s="443"/>
      <c r="S63" s="379"/>
      <c r="T63" s="411"/>
      <c r="U63" s="465">
        <f>SUM(K63:T63)*J63</f>
        <v>0</v>
      </c>
      <c r="V63" s="445" t="str">
        <f>IF(SUM(K63:T63)&gt;0,"Yes","No")</f>
        <v>No</v>
      </c>
      <c r="W63" s="446" t="str">
        <f>IF(B63="New","Yes","No")</f>
        <v>No</v>
      </c>
      <c r="Y63" s="114">
        <v>1</v>
      </c>
      <c r="Z63" s="115">
        <f>Y63*SUM(K63:T63)</f>
        <v>0</v>
      </c>
      <c r="AA63" s="5"/>
      <c r="AB63" s="341">
        <v>0.06</v>
      </c>
      <c r="AC63" s="186">
        <f t="shared" si="216"/>
        <v>0</v>
      </c>
      <c r="AD63" s="185">
        <f>K63*$H$63</f>
        <v>0</v>
      </c>
      <c r="AE63" s="185">
        <f>L63*H63</f>
        <v>0</v>
      </c>
      <c r="AF63" s="185">
        <f>M63*H63</f>
        <v>0</v>
      </c>
      <c r="AG63" s="185">
        <f>N63*H63</f>
        <v>0</v>
      </c>
      <c r="AH63" s="185">
        <f>O63*H63</f>
        <v>0</v>
      </c>
      <c r="AI63" s="185">
        <f>P63*H63</f>
        <v>0</v>
      </c>
      <c r="AJ63" s="185">
        <f>Q63*H63</f>
        <v>0</v>
      </c>
      <c r="AK63" s="185">
        <f>R63*H63</f>
        <v>0</v>
      </c>
      <c r="AL63" s="185">
        <f>S63*H63</f>
        <v>0</v>
      </c>
      <c r="AM63" s="185">
        <f>T63*H63</f>
        <v>0</v>
      </c>
      <c r="AN63" s="340">
        <v>1</v>
      </c>
      <c r="AO63" s="575">
        <v>30</v>
      </c>
      <c r="AP63" s="209">
        <f>SUM($K63:$T63)*AO63</f>
        <v>0</v>
      </c>
      <c r="AQ63" s="575"/>
      <c r="AR63" s="209">
        <f>SUM($K63:$T63)*AQ63</f>
        <v>0</v>
      </c>
      <c r="AS63" s="575"/>
      <c r="AT63" s="209">
        <f>SUM($K63:$T63)*AS63</f>
        <v>0</v>
      </c>
      <c r="AU63" s="576"/>
      <c r="AV63" s="209">
        <f>SUM($K63:$T63)*AU63</f>
        <v>0</v>
      </c>
      <c r="AW63" s="576"/>
      <c r="AX63" s="209">
        <f>SUM($K63:$T63)*AW63</f>
        <v>0</v>
      </c>
      <c r="AY63" s="576"/>
      <c r="AZ63" s="209">
        <f>SUM($K63:$T63)*AY63</f>
        <v>0</v>
      </c>
      <c r="BA63" s="576"/>
      <c r="BB63" s="209">
        <f>SUM($K63:$T63)*BA63</f>
        <v>0</v>
      </c>
      <c r="BC63" s="576"/>
      <c r="BD63" s="209">
        <f>SUM($K63:$T63)*BC63</f>
        <v>0</v>
      </c>
      <c r="BE63" s="576"/>
      <c r="BF63" s="209">
        <f>SUM($K63:$T63)*BE63</f>
        <v>0</v>
      </c>
      <c r="BG63" s="576"/>
      <c r="BH63" s="209">
        <f>SUM($K63:$T63)*BG63</f>
        <v>0</v>
      </c>
      <c r="BI63" s="576"/>
      <c r="BJ63" s="209">
        <f>SUM($K63:$T63)*BI63</f>
        <v>0</v>
      </c>
      <c r="BK63" s="586"/>
      <c r="BL63" s="209">
        <f>IF(G63="XS",IF(SUM(K63:T63)&gt;0,SUM(K63:T63),0),0)*H63</f>
        <v>0</v>
      </c>
      <c r="BM63" s="209">
        <f>IF(G63="S",IF(SUM(K63:T63)&gt;0,SUM(K63:T63),0),0)*H63</f>
        <v>0</v>
      </c>
      <c r="BN63" s="209">
        <f>IF(I63="XS",IF(SUM(M63:V63)&gt;0,SUM(M63:V63),0),0)*J63</f>
        <v>0</v>
      </c>
      <c r="BO63" s="209">
        <f>IF(J63="XS",IF(SUM(N63:W63)&gt;0,SUM(N63:W63),0),0)*K63</f>
        <v>0</v>
      </c>
      <c r="BP63" s="209">
        <f t="shared" si="212"/>
        <v>0</v>
      </c>
      <c r="BQ63" s="209">
        <f t="shared" si="213"/>
        <v>0</v>
      </c>
      <c r="BR63" s="209">
        <f t="shared" si="214"/>
        <v>0</v>
      </c>
      <c r="BS63" s="209">
        <f t="shared" si="215"/>
        <v>0</v>
      </c>
      <c r="BT63" s="590"/>
      <c r="BU63" s="177">
        <f>IF(E63="",IF(SUM(K63:T63)&gt;0,SUM(K63:T63),0),0)*H63</f>
        <v>0</v>
      </c>
      <c r="BV63" s="177">
        <f>IF(E63="Dual tex.",IF(SUM(K63:T63)&gt;0,SUM(K63:T63),0),0)*H63</f>
        <v>0</v>
      </c>
      <c r="BW63" s="590"/>
      <c r="BX63" s="209">
        <f t="shared" si="196"/>
        <v>0</v>
      </c>
      <c r="BY63" s="209">
        <f t="shared" si="197"/>
        <v>0</v>
      </c>
      <c r="BZ63" s="209">
        <f t="shared" si="198"/>
        <v>0</v>
      </c>
      <c r="CA63" s="209">
        <f t="shared" si="199"/>
        <v>0</v>
      </c>
      <c r="CB63" s="209">
        <f t="shared" si="200"/>
        <v>0</v>
      </c>
      <c r="CC63" s="209">
        <f t="shared" si="201"/>
        <v>0</v>
      </c>
      <c r="CD63" s="209">
        <f t="shared" si="202"/>
        <v>0</v>
      </c>
      <c r="CE63" s="209">
        <f t="shared" si="203"/>
        <v>0</v>
      </c>
      <c r="CF63" s="209">
        <f t="shared" si="204"/>
        <v>0</v>
      </c>
      <c r="CG63" s="209">
        <f t="shared" si="205"/>
        <v>0</v>
      </c>
      <c r="CH63" s="209">
        <f t="shared" si="206"/>
        <v>0</v>
      </c>
      <c r="CI63" s="209">
        <f t="shared" si="207"/>
        <v>0</v>
      </c>
      <c r="CJ63" s="209">
        <f t="shared" si="208"/>
        <v>0</v>
      </c>
      <c r="CK63" s="209">
        <f t="shared" si="209"/>
        <v>0</v>
      </c>
      <c r="CL63" s="209">
        <f t="shared" si="210"/>
        <v>0</v>
      </c>
      <c r="CM63" s="209">
        <f t="shared" si="211"/>
        <v>0</v>
      </c>
      <c r="CN63" s="65"/>
    </row>
    <row r="64" spans="1:92" s="7" customFormat="1" ht="40" customHeight="1">
      <c r="A64" s="65"/>
      <c r="B64" s="461"/>
      <c r="C64" s="233"/>
      <c r="D64" s="447" t="s">
        <v>315</v>
      </c>
      <c r="E64" s="448"/>
      <c r="F64" s="450" t="s">
        <v>316</v>
      </c>
      <c r="G64" s="450" t="s">
        <v>212</v>
      </c>
      <c r="H64" s="449">
        <v>100</v>
      </c>
      <c r="I64" s="450" t="s">
        <v>312</v>
      </c>
      <c r="J64" s="451">
        <v>74.778000000000006</v>
      </c>
      <c r="K64" s="452"/>
      <c r="L64" s="453"/>
      <c r="M64" s="452"/>
      <c r="N64" s="453"/>
      <c r="O64" s="452"/>
      <c r="P64" s="453"/>
      <c r="Q64" s="452"/>
      <c r="R64" s="453"/>
      <c r="S64" s="452"/>
      <c r="T64" s="453"/>
      <c r="U64" s="466">
        <f>SUM(K64:T64)*J64</f>
        <v>0</v>
      </c>
      <c r="V64" s="456" t="str">
        <f>IF(SUM(K64:T64)&gt;0,"Yes","No")</f>
        <v>No</v>
      </c>
      <c r="W64" s="457" t="str">
        <f>IF(B64="New","Yes","No")</f>
        <v>No</v>
      </c>
      <c r="Y64" s="122">
        <v>3</v>
      </c>
      <c r="Z64" s="123">
        <f>Y64*SUM(K64:T64)</f>
        <v>0</v>
      </c>
      <c r="AA64" s="5"/>
      <c r="AB64" s="341">
        <v>0.2</v>
      </c>
      <c r="AC64" s="186">
        <f t="shared" si="216"/>
        <v>0</v>
      </c>
      <c r="AD64" s="185">
        <f>K64*$H$64</f>
        <v>0</v>
      </c>
      <c r="AE64" s="185">
        <f>L64*H64</f>
        <v>0</v>
      </c>
      <c r="AF64" s="185">
        <f>M64*H64</f>
        <v>0</v>
      </c>
      <c r="AG64" s="185">
        <f>N64*H64</f>
        <v>0</v>
      </c>
      <c r="AH64" s="185">
        <f>O64*H64</f>
        <v>0</v>
      </c>
      <c r="AI64" s="185">
        <f>P64*H64</f>
        <v>0</v>
      </c>
      <c r="AJ64" s="185">
        <f>Q64*H64</f>
        <v>0</v>
      </c>
      <c r="AK64" s="185">
        <f>R64*H64</f>
        <v>0</v>
      </c>
      <c r="AL64" s="185">
        <f>S64*H64</f>
        <v>0</v>
      </c>
      <c r="AM64" s="185">
        <f>T64*H64</f>
        <v>0</v>
      </c>
      <c r="AN64" s="340">
        <v>3</v>
      </c>
      <c r="AO64" s="575">
        <v>100</v>
      </c>
      <c r="AP64" s="209">
        <f>SUM($K64:$T64)*AO64</f>
        <v>0</v>
      </c>
      <c r="AQ64" s="575"/>
      <c r="AR64" s="209">
        <f>SUM($K64:$T64)*AQ64</f>
        <v>0</v>
      </c>
      <c r="AS64" s="575"/>
      <c r="AT64" s="209">
        <f>SUM($K64:$T64)*AS64</f>
        <v>0</v>
      </c>
      <c r="AU64" s="576"/>
      <c r="AV64" s="209">
        <f>SUM($K64:$T64)*AU64</f>
        <v>0</v>
      </c>
      <c r="AW64" s="576"/>
      <c r="AX64" s="209">
        <f>SUM($K64:$T64)*AW64</f>
        <v>0</v>
      </c>
      <c r="AY64" s="576"/>
      <c r="AZ64" s="209">
        <f>SUM($K64:$T64)*AY64</f>
        <v>0</v>
      </c>
      <c r="BA64" s="576"/>
      <c r="BB64" s="209">
        <f>SUM($K64:$T64)*BA64</f>
        <v>0</v>
      </c>
      <c r="BC64" s="576"/>
      <c r="BD64" s="209">
        <f>SUM($K64:$T64)*BC64</f>
        <v>0</v>
      </c>
      <c r="BE64" s="576"/>
      <c r="BF64" s="209">
        <f>SUM($K64:$T64)*BE64</f>
        <v>0</v>
      </c>
      <c r="BG64" s="576"/>
      <c r="BH64" s="209">
        <f>SUM($K64:$T64)*BG64</f>
        <v>0</v>
      </c>
      <c r="BI64" s="576"/>
      <c r="BJ64" s="209">
        <f>SUM($K64:$T64)*BI64</f>
        <v>0</v>
      </c>
      <c r="BK64" s="586"/>
      <c r="BL64" s="209">
        <f>IF(G64="XS",IF(SUM(K64:T64)&gt;0,SUM(K64:T64),0),0)*H64</f>
        <v>0</v>
      </c>
      <c r="BM64" s="209">
        <f>IF(G64="S",IF(SUM(K64:T64)&gt;0,SUM(K64:T64),0),0)*H64</f>
        <v>0</v>
      </c>
      <c r="BN64" s="209">
        <f>IF(I64="XS",IF(SUM(M64:V64)&gt;0,SUM(M64:V64),0),0)*J64</f>
        <v>0</v>
      </c>
      <c r="BO64" s="209">
        <f>IF(J64="XS",IF(SUM(N64:W64)&gt;0,SUM(N64:W64),0),0)*K64</f>
        <v>0</v>
      </c>
      <c r="BP64" s="209">
        <f t="shared" si="212"/>
        <v>0</v>
      </c>
      <c r="BQ64" s="209">
        <f t="shared" si="213"/>
        <v>0</v>
      </c>
      <c r="BR64" s="209">
        <f t="shared" si="214"/>
        <v>0</v>
      </c>
      <c r="BS64" s="209">
        <f t="shared" si="215"/>
        <v>0</v>
      </c>
      <c r="BT64" s="590"/>
      <c r="BU64" s="177">
        <f>IF(E64="",IF(SUM(K64:T64)&gt;0,SUM(K64:T64),0),0)*H64</f>
        <v>0</v>
      </c>
      <c r="BV64" s="177">
        <f>IF(E64="Dual tex.",IF(SUM(K64:T64)&gt;0,SUM(K64:T64),0),0)*H64</f>
        <v>0</v>
      </c>
      <c r="BW64" s="590"/>
      <c r="BX64" s="209">
        <f t="shared" si="196"/>
        <v>0</v>
      </c>
      <c r="BY64" s="209">
        <f t="shared" si="197"/>
        <v>0</v>
      </c>
      <c r="BZ64" s="209">
        <f t="shared" si="198"/>
        <v>0</v>
      </c>
      <c r="CA64" s="209">
        <f t="shared" si="199"/>
        <v>0</v>
      </c>
      <c r="CB64" s="209">
        <f t="shared" si="200"/>
        <v>0</v>
      </c>
      <c r="CC64" s="209">
        <f t="shared" si="201"/>
        <v>0</v>
      </c>
      <c r="CD64" s="209">
        <f t="shared" si="202"/>
        <v>0</v>
      </c>
      <c r="CE64" s="209">
        <f t="shared" si="203"/>
        <v>0</v>
      </c>
      <c r="CF64" s="209">
        <f t="shared" si="204"/>
        <v>0</v>
      </c>
      <c r="CG64" s="209">
        <f t="shared" si="205"/>
        <v>0</v>
      </c>
      <c r="CH64" s="209">
        <f t="shared" si="206"/>
        <v>0</v>
      </c>
      <c r="CI64" s="209">
        <f t="shared" si="207"/>
        <v>0</v>
      </c>
      <c r="CJ64" s="209">
        <f t="shared" si="208"/>
        <v>0</v>
      </c>
      <c r="CK64" s="209">
        <f t="shared" si="209"/>
        <v>0</v>
      </c>
      <c r="CL64" s="209">
        <f t="shared" si="210"/>
        <v>0</v>
      </c>
      <c r="CM64" s="209">
        <f t="shared" si="211"/>
        <v>0</v>
      </c>
      <c r="CN64" s="65"/>
    </row>
    <row r="65" spans="56:56">
      <c r="BD65" s="209"/>
    </row>
  </sheetData>
  <sheetProtection algorithmName="SHA-512" hashValue="HruPWp+NHUATP4NUBaZE2WP1IyQBXqU7P8CjdQpRz6LBKK7riBvmGMq7s8NzNQgDGkKusnNTkBM1I348Sykc0g==" saltValue="Ioz3QchOKpAICTW3U8ldvQ==" spinCount="100000" sheet="1" sort="0" autoFilter="0"/>
  <autoFilter ref="V8:W58" xr:uid="{00000000-0001-0000-0300-000000000000}"/>
  <mergeCells count="8">
    <mergeCell ref="CO27:CO28"/>
    <mergeCell ref="C2:C5"/>
    <mergeCell ref="L1:M1"/>
    <mergeCell ref="L2:M2"/>
    <mergeCell ref="L3:M3"/>
    <mergeCell ref="CN3:CN5"/>
    <mergeCell ref="CO13:CO14"/>
    <mergeCell ref="CO20:CO21"/>
  </mergeCells>
  <conditionalFormatting sqref="K11:K16">
    <cfRule type="notContainsBlanks" dxfId="64" priority="11">
      <formula>LEN(TRIM(K11))&gt;0</formula>
    </cfRule>
  </conditionalFormatting>
  <conditionalFormatting sqref="K18:K23">
    <cfRule type="notContainsBlanks" dxfId="63" priority="1">
      <formula>LEN(TRIM(K18))&gt;0</formula>
    </cfRule>
  </conditionalFormatting>
  <conditionalFormatting sqref="K25:K64">
    <cfRule type="notContainsBlanks" dxfId="62" priority="29">
      <formula>LEN(TRIM(K25))&gt;0</formula>
    </cfRule>
  </conditionalFormatting>
  <conditionalFormatting sqref="L11:L16">
    <cfRule type="notContainsBlanks" dxfId="61" priority="13">
      <formula>LEN(TRIM(L11))&gt;0</formula>
    </cfRule>
  </conditionalFormatting>
  <conditionalFormatting sqref="L18:L23">
    <cfRule type="notContainsBlanks" dxfId="60" priority="3">
      <formula>LEN(TRIM(L18))&gt;0</formula>
    </cfRule>
  </conditionalFormatting>
  <conditionalFormatting sqref="L25:L64">
    <cfRule type="notContainsBlanks" dxfId="59" priority="30">
      <formula>LEN(TRIM(L25))&gt;0</formula>
    </cfRule>
  </conditionalFormatting>
  <conditionalFormatting sqref="M11:M16">
    <cfRule type="notContainsBlanks" dxfId="58" priority="14">
      <formula>LEN(TRIM(M11))&gt;0</formula>
    </cfRule>
  </conditionalFormatting>
  <conditionalFormatting sqref="M18:M23">
    <cfRule type="notContainsBlanks" dxfId="57" priority="4">
      <formula>LEN(TRIM(M18))&gt;0</formula>
    </cfRule>
  </conditionalFormatting>
  <conditionalFormatting sqref="M25:M64">
    <cfRule type="notContainsBlanks" dxfId="56" priority="21">
      <formula>LEN(TRIM(M25))&gt;0</formula>
    </cfRule>
  </conditionalFormatting>
  <conditionalFormatting sqref="N11:N16">
    <cfRule type="notContainsBlanks" dxfId="55" priority="15">
      <formula>LEN(TRIM(N11))&gt;0</formula>
    </cfRule>
  </conditionalFormatting>
  <conditionalFormatting sqref="N18:N23">
    <cfRule type="notContainsBlanks" dxfId="54" priority="5">
      <formula>LEN(TRIM(N18))&gt;0</formula>
    </cfRule>
  </conditionalFormatting>
  <conditionalFormatting sqref="N25:N64">
    <cfRule type="notContainsBlanks" dxfId="53" priority="22">
      <formula>LEN(TRIM(N25))&gt;0</formula>
    </cfRule>
  </conditionalFormatting>
  <conditionalFormatting sqref="O11:O16">
    <cfRule type="notContainsBlanks" dxfId="52" priority="16">
      <formula>LEN(TRIM(O11))&gt;0</formula>
    </cfRule>
  </conditionalFormatting>
  <conditionalFormatting sqref="O18:O23">
    <cfRule type="notContainsBlanks" dxfId="51" priority="6">
      <formula>LEN(TRIM(O18))&gt;0</formula>
    </cfRule>
  </conditionalFormatting>
  <conditionalFormatting sqref="O25:O64">
    <cfRule type="notContainsBlanks" dxfId="50" priority="23">
      <formula>LEN(TRIM(O25))&gt;0</formula>
    </cfRule>
  </conditionalFormatting>
  <conditionalFormatting sqref="P11:P16">
    <cfRule type="notContainsBlanks" dxfId="49" priority="17">
      <formula>LEN(TRIM(P11))&gt;0</formula>
    </cfRule>
  </conditionalFormatting>
  <conditionalFormatting sqref="P18:P23">
    <cfRule type="notContainsBlanks" dxfId="48" priority="7">
      <formula>LEN(TRIM(P18))&gt;0</formula>
    </cfRule>
  </conditionalFormatting>
  <conditionalFormatting sqref="P25:P64">
    <cfRule type="notContainsBlanks" dxfId="47" priority="24">
      <formula>LEN(TRIM(P25))&gt;0</formula>
    </cfRule>
  </conditionalFormatting>
  <conditionalFormatting sqref="Q11:Q16">
    <cfRule type="notContainsBlanks" dxfId="46" priority="18">
      <formula>LEN(TRIM(Q11))&gt;0</formula>
    </cfRule>
  </conditionalFormatting>
  <conditionalFormatting sqref="Q18:Q23">
    <cfRule type="notContainsBlanks" dxfId="45" priority="8">
      <formula>LEN(TRIM(Q18))&gt;0</formula>
    </cfRule>
  </conditionalFormatting>
  <conditionalFormatting sqref="Q25:Q64">
    <cfRule type="notContainsBlanks" dxfId="44" priority="25">
      <formula>LEN(TRIM(Q25))&gt;0</formula>
    </cfRule>
  </conditionalFormatting>
  <conditionalFormatting sqref="R11:R16">
    <cfRule type="notContainsBlanks" dxfId="43" priority="19">
      <formula>LEN(TRIM(R11))&gt;0</formula>
    </cfRule>
  </conditionalFormatting>
  <conditionalFormatting sqref="R18:R23">
    <cfRule type="notContainsBlanks" dxfId="42" priority="9">
      <formula>LEN(TRIM(R18))&gt;0</formula>
    </cfRule>
  </conditionalFormatting>
  <conditionalFormatting sqref="R25:R64">
    <cfRule type="notContainsBlanks" dxfId="41" priority="28">
      <formula>LEN(TRIM(R25))&gt;0</formula>
    </cfRule>
  </conditionalFormatting>
  <conditionalFormatting sqref="S11:S16">
    <cfRule type="notContainsBlanks" dxfId="40" priority="12">
      <formula>LEN(TRIM(S11))&gt;0</formula>
    </cfRule>
  </conditionalFormatting>
  <conditionalFormatting sqref="S18:S23">
    <cfRule type="notContainsBlanks" dxfId="39" priority="2">
      <formula>LEN(TRIM(S18))&gt;0</formula>
    </cfRule>
  </conditionalFormatting>
  <conditionalFormatting sqref="S25:S64">
    <cfRule type="notContainsBlanks" dxfId="38" priority="42">
      <formula>LEN(TRIM(S25))&gt;0</formula>
    </cfRule>
  </conditionalFormatting>
  <conditionalFormatting sqref="S60:S61">
    <cfRule type="notContainsBlanks" dxfId="37" priority="37">
      <formula>LEN(TRIM(S60))&gt;0</formula>
    </cfRule>
  </conditionalFormatting>
  <conditionalFormatting sqref="S63:S64">
    <cfRule type="notContainsBlanks" dxfId="36" priority="27">
      <formula>LEN(TRIM(S63))&gt;0</formula>
    </cfRule>
  </conditionalFormatting>
  <conditionalFormatting sqref="T11:T16">
    <cfRule type="notContainsBlanks" dxfId="35" priority="20">
      <formula>LEN(TRIM(T11))&gt;0</formula>
    </cfRule>
  </conditionalFormatting>
  <conditionalFormatting sqref="T18:T23">
    <cfRule type="notContainsBlanks" dxfId="34" priority="10">
      <formula>LEN(TRIM(T18))&gt;0</formula>
    </cfRule>
  </conditionalFormatting>
  <conditionalFormatting sqref="T25:T64">
    <cfRule type="notContainsBlanks" dxfId="33" priority="26">
      <formula>LEN(TRIM(T25))&gt;0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2">
    <pageSetUpPr fitToPage="1"/>
  </sheetPr>
  <dimension ref="A1:R60"/>
  <sheetViews>
    <sheetView showGridLines="0" zoomScaleNormal="100" workbookViewId="0">
      <selection activeCell="A5" sqref="A5:J5"/>
    </sheetView>
  </sheetViews>
  <sheetFormatPr baseColWidth="10" defaultColWidth="12.1640625" defaultRowHeight="23.25" customHeight="1"/>
  <cols>
    <col min="1" max="1" width="14" style="535" customWidth="1"/>
    <col min="2" max="2" width="3.6640625" style="48" customWidth="1"/>
    <col min="3" max="4" width="5.83203125" style="44" customWidth="1"/>
    <col min="5" max="12" width="5.83203125" style="43" customWidth="1"/>
    <col min="13" max="13" width="5.5" style="43" customWidth="1"/>
    <col min="14" max="14" width="5.83203125" style="43" customWidth="1"/>
    <col min="15" max="15" width="5.5" style="44" customWidth="1"/>
    <col min="16" max="16" width="3.6640625" style="44" customWidth="1"/>
    <col min="17" max="16384" width="12.1640625" style="44"/>
  </cols>
  <sheetData>
    <row r="1" spans="1:15" ht="29.25" customHeight="1">
      <c r="A1" s="974" t="s">
        <v>110</v>
      </c>
      <c r="B1" s="974"/>
      <c r="C1" s="974"/>
      <c r="D1" s="974"/>
      <c r="E1" s="42"/>
      <c r="H1" s="175" t="s">
        <v>20</v>
      </c>
      <c r="I1" s="175"/>
      <c r="J1" s="81" t="s">
        <v>5</v>
      </c>
    </row>
    <row r="2" spans="1:15" ht="21" customHeight="1">
      <c r="A2" s="974"/>
      <c r="B2" s="974"/>
      <c r="C2" s="974"/>
      <c r="D2" s="974"/>
      <c r="E2" s="44"/>
      <c r="F2" s="54"/>
      <c r="G2" s="44"/>
      <c r="H2" s="1007">
        <f>SUM(M9:M48)</f>
        <v>0</v>
      </c>
      <c r="I2" s="1007"/>
      <c r="J2" s="1005">
        <f>'NEO PU'!L3</f>
        <v>0</v>
      </c>
      <c r="K2" s="1005"/>
      <c r="L2" s="1005"/>
      <c r="M2" s="1005"/>
    </row>
    <row r="3" spans="1:15" ht="6.5" customHeight="1">
      <c r="A3" s="874"/>
      <c r="B3" s="71"/>
      <c r="C3" s="71"/>
      <c r="D3" s="71"/>
      <c r="E3" s="53"/>
      <c r="F3" s="54"/>
      <c r="G3" s="55"/>
      <c r="H3" s="80"/>
      <c r="I3" s="80"/>
      <c r="J3" s="75"/>
      <c r="K3" s="75"/>
      <c r="L3" s="75"/>
      <c r="M3" s="75"/>
    </row>
    <row r="4" spans="1:15" ht="17.5" customHeight="1">
      <c r="A4" s="983" t="s">
        <v>49</v>
      </c>
      <c r="B4" s="983"/>
      <c r="C4" s="983"/>
      <c r="K4" s="1006"/>
      <c r="L4" s="1006"/>
      <c r="M4" s="1006"/>
      <c r="N4" s="1006"/>
      <c r="O4" s="1006"/>
    </row>
    <row r="5" spans="1:15" ht="55.5" customHeight="1">
      <c r="A5" s="971">
        <f>'Summary of order'!E8</f>
        <v>0</v>
      </c>
      <c r="B5" s="972"/>
      <c r="C5" s="972"/>
      <c r="D5" s="972"/>
      <c r="E5" s="972"/>
      <c r="F5" s="972"/>
      <c r="G5" s="972"/>
      <c r="H5" s="972"/>
      <c r="I5" s="972"/>
      <c r="J5" s="973"/>
      <c r="K5" s="996">
        <f>'Summary of order'!I8</f>
        <v>0</v>
      </c>
      <c r="L5" s="997"/>
      <c r="M5" s="997"/>
      <c r="N5" s="997"/>
      <c r="O5" s="998"/>
    </row>
    <row r="6" spans="1:15" customFormat="1" ht="24" customHeight="1">
      <c r="A6" s="534"/>
      <c r="B6" s="46"/>
      <c r="M6" s="43"/>
      <c r="N6" s="43"/>
      <c r="O6" s="44"/>
    </row>
    <row r="7" spans="1:15" ht="76.5" customHeight="1">
      <c r="A7" s="875" t="s">
        <v>16</v>
      </c>
      <c r="B7" s="1003" t="s">
        <v>112</v>
      </c>
      <c r="C7" s="771" t="str">
        <f>'NEO PU'!K8</f>
        <v>BLACK              RAL 9005</v>
      </c>
      <c r="D7" s="771" t="str">
        <f>'NEO PU'!L8</f>
        <v>WHITE</v>
      </c>
      <c r="E7" s="771" t="str">
        <f>'NEO PU'!M8</f>
        <v xml:space="preserve">RED                RAL 3000 </v>
      </c>
      <c r="F7" s="771" t="str">
        <f>'NEO PU'!N8</f>
        <v xml:space="preserve">YELLOW       RAL 1018 </v>
      </c>
      <c r="G7" s="771" t="str">
        <f>'NEO PU'!O8</f>
        <v>BLUE             RAL 5015</v>
      </c>
      <c r="H7" s="771" t="str">
        <f>'NEO PU'!P8</f>
        <v>BRIGHT GREEN          RAL 6018</v>
      </c>
      <c r="I7" s="771" t="str">
        <f>'NEO PU'!Q8</f>
        <v>PINK             RAL 4003</v>
      </c>
      <c r="J7" s="771" t="str">
        <f>'NEO PU'!R8</f>
        <v>PURPLE   nS4050-R60B/M</v>
      </c>
      <c r="K7" s="771" t="str">
        <f>'NEO PU'!S8</f>
        <v>MINT   
RAL 6027</v>
      </c>
      <c r="L7" s="870" t="str">
        <f>'NEO PU'!T8</f>
        <v>BROWN
RAL 8003</v>
      </c>
      <c r="M7" s="872" t="s">
        <v>19</v>
      </c>
      <c r="N7" s="865" t="s">
        <v>53</v>
      </c>
      <c r="O7" s="865" t="s">
        <v>54</v>
      </c>
    </row>
    <row r="8" spans="1:15" ht="25.5" customHeight="1" thickBot="1">
      <c r="A8" s="876" t="s">
        <v>518</v>
      </c>
      <c r="B8" s="1004"/>
      <c r="C8" s="79">
        <f t="shared" ref="C8:L8" si="0">SUM(C9:C48)</f>
        <v>0</v>
      </c>
      <c r="D8" s="79">
        <f t="shared" si="0"/>
        <v>0</v>
      </c>
      <c r="E8" s="79">
        <f t="shared" si="0"/>
        <v>0</v>
      </c>
      <c r="F8" s="79">
        <f t="shared" si="0"/>
        <v>0</v>
      </c>
      <c r="G8" s="79">
        <f t="shared" si="0"/>
        <v>0</v>
      </c>
      <c r="H8" s="79">
        <f t="shared" si="0"/>
        <v>0</v>
      </c>
      <c r="I8" s="79">
        <f t="shared" si="0"/>
        <v>0</v>
      </c>
      <c r="J8" s="79">
        <f t="shared" si="0"/>
        <v>0</v>
      </c>
      <c r="K8" s="79">
        <f t="shared" si="0"/>
        <v>0</v>
      </c>
      <c r="L8" s="871">
        <f t="shared" si="0"/>
        <v>0</v>
      </c>
      <c r="M8" s="873">
        <f>SUM(M9:M49)</f>
        <v>0</v>
      </c>
      <c r="N8" s="77">
        <f>SUM(N9:N49)</f>
        <v>0</v>
      </c>
      <c r="O8" s="77">
        <f>SUM(O9:O49)</f>
        <v>0</v>
      </c>
    </row>
    <row r="9" spans="1:15" ht="23.25" customHeight="1">
      <c r="A9" s="877" t="str">
        <f>'NEO PU'!D18</f>
        <v>NEO-141-DT-PU</v>
      </c>
      <c r="B9" s="869">
        <f>'NEO PU'!H18</f>
        <v>3</v>
      </c>
      <c r="C9" s="173" t="str">
        <f>IF('NEO PU'!K18=0," ",'NEO PU'!K18)</f>
        <v xml:space="preserve"> </v>
      </c>
      <c r="D9" s="173" t="str">
        <f>IF('NEO PU'!L18=0," ",'NEO PU'!L18)</f>
        <v xml:space="preserve"> </v>
      </c>
      <c r="E9" s="173" t="str">
        <f>IF('NEO PU'!M18=0," ",'NEO PU'!M18)</f>
        <v xml:space="preserve"> </v>
      </c>
      <c r="F9" s="173" t="str">
        <f>IF('NEO PU'!N18=0," ",'NEO PU'!N18)</f>
        <v xml:space="preserve"> </v>
      </c>
      <c r="G9" s="173" t="str">
        <f>IF('NEO PU'!O18=0," ",'NEO PU'!O18)</f>
        <v xml:space="preserve"> </v>
      </c>
      <c r="H9" s="173" t="str">
        <f>IF('NEO PU'!P18=0," ",'NEO PU'!P18)</f>
        <v xml:space="preserve"> </v>
      </c>
      <c r="I9" s="173" t="str">
        <f>IF('NEO PU'!Q18=0," ",'NEO PU'!Q18)</f>
        <v xml:space="preserve"> </v>
      </c>
      <c r="J9" s="173" t="str">
        <f>IF('NEO PU'!R18=0," ",'NEO PU'!R18)</f>
        <v xml:space="preserve"> </v>
      </c>
      <c r="K9" s="173" t="str">
        <f>IF('NEO PU'!S18=0," ",'NEO PU'!S18)</f>
        <v xml:space="preserve"> </v>
      </c>
      <c r="L9" s="173" t="str">
        <f>IF('NEO PU'!T18=0," ",'NEO PU'!T18)</f>
        <v xml:space="preserve"> </v>
      </c>
      <c r="M9" s="58">
        <f>SUM(C9:L9)</f>
        <v>0</v>
      </c>
      <c r="N9" s="59">
        <f>M9*'NEO PU'!H18</f>
        <v>0</v>
      </c>
      <c r="O9" s="59">
        <f>M9*'NEO PU'!AN18</f>
        <v>0</v>
      </c>
    </row>
    <row r="10" spans="1:15" ht="23.25" customHeight="1">
      <c r="A10" s="877" t="str">
        <f>'NEO PU'!D19</f>
        <v>NEO-145-DT-PU</v>
      </c>
      <c r="B10" s="869">
        <f>'NEO PU'!H19</f>
        <v>3</v>
      </c>
      <c r="C10" s="173" t="str">
        <f>IF('NEO PU'!K19=0," ",'NEO PU'!K19)</f>
        <v xml:space="preserve"> </v>
      </c>
      <c r="D10" s="173" t="str">
        <f>IF('NEO PU'!L19=0," ",'NEO PU'!L19)</f>
        <v xml:space="preserve"> </v>
      </c>
      <c r="E10" s="173" t="str">
        <f>IF('NEO PU'!M19=0," ",'NEO PU'!M19)</f>
        <v xml:space="preserve"> </v>
      </c>
      <c r="F10" s="173" t="str">
        <f>IF('NEO PU'!N19=0," ",'NEO PU'!N19)</f>
        <v xml:space="preserve"> </v>
      </c>
      <c r="G10" s="173" t="str">
        <f>IF('NEO PU'!O19=0," ",'NEO PU'!O19)</f>
        <v xml:space="preserve"> </v>
      </c>
      <c r="H10" s="173" t="str">
        <f>IF('NEO PU'!P19=0," ",'NEO PU'!P19)</f>
        <v xml:space="preserve"> </v>
      </c>
      <c r="I10" s="173" t="str">
        <f>IF('NEO PU'!Q19=0," ",'NEO PU'!Q19)</f>
        <v xml:space="preserve"> </v>
      </c>
      <c r="J10" s="173" t="str">
        <f>IF('NEO PU'!R19=0," ",'NEO PU'!R19)</f>
        <v xml:space="preserve"> </v>
      </c>
      <c r="K10" s="173" t="str">
        <f>IF('NEO PU'!S19=0," ",'NEO PU'!S19)</f>
        <v xml:space="preserve"> </v>
      </c>
      <c r="L10" s="173" t="str">
        <f>IF('NEO PU'!T19=0," ",'NEO PU'!T19)</f>
        <v xml:space="preserve"> </v>
      </c>
      <c r="M10" s="463">
        <f t="shared" ref="M10:M41" si="1">SUM(C10:L10)</f>
        <v>0</v>
      </c>
      <c r="N10" s="59">
        <f>M10*'NEO PU'!H19</f>
        <v>0</v>
      </c>
      <c r="O10" s="59">
        <f>M10*'NEO PU'!AN19</f>
        <v>0</v>
      </c>
    </row>
    <row r="11" spans="1:15" ht="23.25" customHeight="1">
      <c r="A11" s="877" t="str">
        <f>'NEO PU'!D20</f>
        <v>NEO-147-DT-PU</v>
      </c>
      <c r="B11" s="869">
        <f>'NEO PU'!H20</f>
        <v>3</v>
      </c>
      <c r="C11" s="173" t="str">
        <f>IF('NEO PU'!K20=0," ",'NEO PU'!K20)</f>
        <v xml:space="preserve"> </v>
      </c>
      <c r="D11" s="173" t="str">
        <f>IF('NEO PU'!L20=0," ",'NEO PU'!L20)</f>
        <v xml:space="preserve"> </v>
      </c>
      <c r="E11" s="173" t="str">
        <f>IF('NEO PU'!M20=0," ",'NEO PU'!M20)</f>
        <v xml:space="preserve"> </v>
      </c>
      <c r="F11" s="173" t="str">
        <f>IF('NEO PU'!N20=0," ",'NEO PU'!N20)</f>
        <v xml:space="preserve"> </v>
      </c>
      <c r="G11" s="173" t="str">
        <f>IF('NEO PU'!O20=0," ",'NEO PU'!O20)</f>
        <v xml:space="preserve"> </v>
      </c>
      <c r="H11" s="173" t="str">
        <f>IF('NEO PU'!P20=0," ",'NEO PU'!P20)</f>
        <v xml:space="preserve"> </v>
      </c>
      <c r="I11" s="173" t="str">
        <f>IF('NEO PU'!Q20=0," ",'NEO PU'!Q20)</f>
        <v xml:space="preserve"> </v>
      </c>
      <c r="J11" s="173" t="str">
        <f>IF('NEO PU'!R20=0," ",'NEO PU'!R20)</f>
        <v xml:space="preserve"> </v>
      </c>
      <c r="K11" s="173" t="str">
        <f>IF('NEO PU'!S20=0," ",'NEO PU'!S20)</f>
        <v xml:space="preserve"> </v>
      </c>
      <c r="L11" s="173" t="str">
        <f>IF('NEO PU'!T20=0," ",'NEO PU'!T20)</f>
        <v xml:space="preserve"> </v>
      </c>
      <c r="M11" s="463">
        <f t="shared" si="1"/>
        <v>0</v>
      </c>
      <c r="N11" s="59">
        <f>M11*'NEO PU'!H20</f>
        <v>0</v>
      </c>
      <c r="O11" s="59">
        <f>M11*'NEO PU'!AN20</f>
        <v>0</v>
      </c>
    </row>
    <row r="12" spans="1:15" ht="23.25" customHeight="1">
      <c r="A12" s="877" t="str">
        <f>'NEO PU'!D21</f>
        <v>NEO-149-DT-PU</v>
      </c>
      <c r="B12" s="869">
        <f>'NEO PU'!H21</f>
        <v>3</v>
      </c>
      <c r="C12" s="173" t="str">
        <f>IF('NEO PU'!K21=0," ",'NEO PU'!K21)</f>
        <v xml:space="preserve"> </v>
      </c>
      <c r="D12" s="173" t="str">
        <f>IF('NEO PU'!L21=0," ",'NEO PU'!L21)</f>
        <v xml:space="preserve"> </v>
      </c>
      <c r="E12" s="173" t="str">
        <f>IF('NEO PU'!M21=0," ",'NEO PU'!M21)</f>
        <v xml:space="preserve"> </v>
      </c>
      <c r="F12" s="173" t="str">
        <f>IF('NEO PU'!N21=0," ",'NEO PU'!N21)</f>
        <v xml:space="preserve"> </v>
      </c>
      <c r="G12" s="173" t="str">
        <f>IF('NEO PU'!O21=0," ",'NEO PU'!O21)</f>
        <v xml:space="preserve"> </v>
      </c>
      <c r="H12" s="173" t="str">
        <f>IF('NEO PU'!P21=0," ",'NEO PU'!P21)</f>
        <v xml:space="preserve"> </v>
      </c>
      <c r="I12" s="173" t="str">
        <f>IF('NEO PU'!Q21=0," ",'NEO PU'!Q21)</f>
        <v xml:space="preserve"> </v>
      </c>
      <c r="J12" s="173" t="str">
        <f>IF('NEO PU'!R21=0," ",'NEO PU'!R21)</f>
        <v xml:space="preserve"> </v>
      </c>
      <c r="K12" s="173" t="str">
        <f>IF('NEO PU'!S21=0," ",'NEO PU'!S21)</f>
        <v xml:space="preserve"> </v>
      </c>
      <c r="L12" s="173" t="str">
        <f>IF('NEO PU'!T21=0," ",'NEO PU'!T21)</f>
        <v xml:space="preserve"> </v>
      </c>
      <c r="M12" s="463">
        <f t="shared" si="1"/>
        <v>0</v>
      </c>
      <c r="N12" s="59">
        <f>M12*'NEO PU'!H21</f>
        <v>0</v>
      </c>
      <c r="O12" s="59">
        <f>M12*'NEO PU'!AN21</f>
        <v>0</v>
      </c>
    </row>
    <row r="13" spans="1:15" ht="23.25" customHeight="1">
      <c r="A13" s="877" t="str">
        <f>'NEO PU'!D22</f>
        <v>NEO-161-DT-PU</v>
      </c>
      <c r="B13" s="869">
        <f>'NEO PU'!H22</f>
        <v>1</v>
      </c>
      <c r="C13" s="173" t="str">
        <f>IF('NEO PU'!K22=0," ",'NEO PU'!K22)</f>
        <v xml:space="preserve"> </v>
      </c>
      <c r="D13" s="173" t="str">
        <f>IF('NEO PU'!L22=0," ",'NEO PU'!L22)</f>
        <v xml:space="preserve"> </v>
      </c>
      <c r="E13" s="173" t="str">
        <f>IF('NEO PU'!M22=0," ",'NEO PU'!M22)</f>
        <v xml:space="preserve"> </v>
      </c>
      <c r="F13" s="173" t="str">
        <f>IF('NEO PU'!N22=0," ",'NEO PU'!N22)</f>
        <v xml:space="preserve"> </v>
      </c>
      <c r="G13" s="173" t="str">
        <f>IF('NEO PU'!O22=0," ",'NEO PU'!O22)</f>
        <v xml:space="preserve"> </v>
      </c>
      <c r="H13" s="173" t="str">
        <f>IF('NEO PU'!P22=0," ",'NEO PU'!P22)</f>
        <v xml:space="preserve"> </v>
      </c>
      <c r="I13" s="173" t="str">
        <f>IF('NEO PU'!Q22=0," ",'NEO PU'!Q22)</f>
        <v xml:space="preserve"> </v>
      </c>
      <c r="J13" s="173" t="str">
        <f>IF('NEO PU'!R22=0," ",'NEO PU'!R22)</f>
        <v xml:space="preserve"> </v>
      </c>
      <c r="K13" s="173" t="str">
        <f>IF('NEO PU'!S22=0," ",'NEO PU'!S22)</f>
        <v xml:space="preserve"> </v>
      </c>
      <c r="L13" s="173" t="str">
        <f>IF('NEO PU'!T22=0," ",'NEO PU'!T22)</f>
        <v xml:space="preserve"> </v>
      </c>
      <c r="M13" s="463">
        <f t="shared" si="1"/>
        <v>0</v>
      </c>
      <c r="N13" s="59">
        <f>M13*'NEO PU'!H22</f>
        <v>0</v>
      </c>
      <c r="O13" s="59">
        <f>M13*'NEO PU'!AN22</f>
        <v>0</v>
      </c>
    </row>
    <row r="14" spans="1:15" ht="23.25" customHeight="1">
      <c r="A14" s="877" t="str">
        <f>'NEO PU'!D23</f>
        <v>NEO-165-DT-PU</v>
      </c>
      <c r="B14" s="869">
        <f>'NEO PU'!H23</f>
        <v>1</v>
      </c>
      <c r="C14" s="173" t="str">
        <f>IF('NEO PU'!K23=0," ",'NEO PU'!K23)</f>
        <v xml:space="preserve"> </v>
      </c>
      <c r="D14" s="173" t="str">
        <f>IF('NEO PU'!L23=0," ",'NEO PU'!L23)</f>
        <v xml:space="preserve"> </v>
      </c>
      <c r="E14" s="173" t="str">
        <f>IF('NEO PU'!M23=0," ",'NEO PU'!M23)</f>
        <v xml:space="preserve"> </v>
      </c>
      <c r="F14" s="173" t="str">
        <f>IF('NEO PU'!N23=0," ",'NEO PU'!N23)</f>
        <v xml:space="preserve"> </v>
      </c>
      <c r="G14" s="173" t="str">
        <f>IF('NEO PU'!O23=0," ",'NEO PU'!O23)</f>
        <v xml:space="preserve"> </v>
      </c>
      <c r="H14" s="173" t="str">
        <f>IF('NEO PU'!P23=0," ",'NEO PU'!P23)</f>
        <v xml:space="preserve"> </v>
      </c>
      <c r="I14" s="173" t="str">
        <f>IF('NEO PU'!Q23=0," ",'NEO PU'!Q23)</f>
        <v xml:space="preserve"> </v>
      </c>
      <c r="J14" s="173" t="str">
        <f>IF('NEO PU'!R23=0," ",'NEO PU'!R23)</f>
        <v xml:space="preserve"> </v>
      </c>
      <c r="K14" s="173" t="str">
        <f>IF('NEO PU'!S23=0," ",'NEO PU'!S23)</f>
        <v xml:space="preserve"> </v>
      </c>
      <c r="L14" s="173" t="str">
        <f>IF('NEO PU'!T23=0," ",'NEO PU'!T23)</f>
        <v xml:space="preserve"> </v>
      </c>
      <c r="M14" s="463">
        <f t="shared" si="1"/>
        <v>0</v>
      </c>
      <c r="N14" s="59">
        <f>M14*'NEO PU'!H23</f>
        <v>0</v>
      </c>
      <c r="O14" s="59">
        <f>M14*'NEO PU'!AN23</f>
        <v>0</v>
      </c>
    </row>
    <row r="15" spans="1:15" ht="23.25" customHeight="1">
      <c r="A15" s="877"/>
      <c r="B15" s="869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463"/>
      <c r="N15" s="59"/>
      <c r="O15" s="59"/>
    </row>
    <row r="16" spans="1:15" ht="23.25" customHeight="1">
      <c r="A16" s="877" t="str">
        <f>'NEO PU'!D25</f>
        <v>NEO-1PU</v>
      </c>
      <c r="B16" s="869">
        <f>'NEO PU'!H25</f>
        <v>1</v>
      </c>
      <c r="C16" s="173" t="str">
        <f>IF('NEO PU'!K25=0," ",'NEO PU'!K25)</f>
        <v xml:space="preserve"> </v>
      </c>
      <c r="D16" s="173" t="str">
        <f>IF('NEO PU'!L25=0," ",'NEO PU'!L25)</f>
        <v xml:space="preserve"> </v>
      </c>
      <c r="E16" s="173" t="str">
        <f>IF('NEO PU'!M25=0," ",'NEO PU'!M25)</f>
        <v xml:space="preserve"> </v>
      </c>
      <c r="F16" s="173" t="str">
        <f>IF('NEO PU'!N25=0," ",'NEO PU'!N25)</f>
        <v xml:space="preserve"> </v>
      </c>
      <c r="G16" s="173" t="str">
        <f>IF('NEO PU'!O25=0," ",'NEO PU'!O25)</f>
        <v xml:space="preserve"> </v>
      </c>
      <c r="H16" s="173" t="str">
        <f>IF('NEO PU'!P25=0," ",'NEO PU'!P25)</f>
        <v xml:space="preserve"> </v>
      </c>
      <c r="I16" s="173" t="str">
        <f>IF('NEO PU'!Q25=0," ",'NEO PU'!Q25)</f>
        <v xml:space="preserve"> </v>
      </c>
      <c r="J16" s="173" t="str">
        <f>IF('NEO PU'!R25=0," ",'NEO PU'!R25)</f>
        <v xml:space="preserve"> </v>
      </c>
      <c r="K16" s="173" t="str">
        <f>IF('NEO PU'!S25=0," ",'NEO PU'!S25)</f>
        <v xml:space="preserve"> </v>
      </c>
      <c r="L16" s="173" t="str">
        <f>IF('NEO PU'!T25=0," ",'NEO PU'!T25)</f>
        <v xml:space="preserve"> </v>
      </c>
      <c r="M16" s="463">
        <f t="shared" si="1"/>
        <v>0</v>
      </c>
      <c r="N16" s="59">
        <f>M16*'NEO PU'!H25</f>
        <v>0</v>
      </c>
      <c r="O16" s="59">
        <f>M16*'NEO PU'!AN25</f>
        <v>0</v>
      </c>
    </row>
    <row r="17" spans="1:15" ht="23.25" customHeight="1">
      <c r="A17" s="877" t="str">
        <f>'NEO PU'!D26</f>
        <v>NEO-2PU</v>
      </c>
      <c r="B17" s="869">
        <f>'NEO PU'!H26</f>
        <v>1</v>
      </c>
      <c r="C17" s="173" t="str">
        <f>IF('NEO PU'!K26=0," ",'NEO PU'!K26)</f>
        <v xml:space="preserve"> </v>
      </c>
      <c r="D17" s="173" t="str">
        <f>IF('NEO PU'!L26=0," ",'NEO PU'!L26)</f>
        <v xml:space="preserve"> </v>
      </c>
      <c r="E17" s="173" t="str">
        <f>IF('NEO PU'!M26=0," ",'NEO PU'!M26)</f>
        <v xml:space="preserve"> </v>
      </c>
      <c r="F17" s="173" t="str">
        <f>IF('NEO PU'!N26=0," ",'NEO PU'!N26)</f>
        <v xml:space="preserve"> </v>
      </c>
      <c r="G17" s="173" t="str">
        <f>IF('NEO PU'!O26=0," ",'NEO PU'!O26)</f>
        <v xml:space="preserve"> </v>
      </c>
      <c r="H17" s="173" t="str">
        <f>IF('NEO PU'!P26=0," ",'NEO PU'!P26)</f>
        <v xml:space="preserve"> </v>
      </c>
      <c r="I17" s="173" t="str">
        <f>IF('NEO PU'!Q26=0," ",'NEO PU'!Q26)</f>
        <v xml:space="preserve"> </v>
      </c>
      <c r="J17" s="173" t="str">
        <f>IF('NEO PU'!R26=0," ",'NEO PU'!R26)</f>
        <v xml:space="preserve"> </v>
      </c>
      <c r="K17" s="173" t="str">
        <f>IF('NEO PU'!S26=0," ",'NEO PU'!S26)</f>
        <v xml:space="preserve"> </v>
      </c>
      <c r="L17" s="173" t="str">
        <f>IF('NEO PU'!T26=0," ",'NEO PU'!T26)</f>
        <v xml:space="preserve"> </v>
      </c>
      <c r="M17" s="463">
        <f t="shared" si="1"/>
        <v>0</v>
      </c>
      <c r="N17" s="59">
        <f>M17*'NEO PU'!H26</f>
        <v>0</v>
      </c>
      <c r="O17" s="59">
        <f>M17*'NEO PU'!AN26</f>
        <v>0</v>
      </c>
    </row>
    <row r="18" spans="1:15" ht="23.25" customHeight="1">
      <c r="A18" s="877" t="str">
        <f>'NEO PU'!D27</f>
        <v>NEO-3PU</v>
      </c>
      <c r="B18" s="869">
        <f>'NEO PU'!H27</f>
        <v>1</v>
      </c>
      <c r="C18" s="173" t="str">
        <f>IF('NEO PU'!K27=0," ",'NEO PU'!K27)</f>
        <v xml:space="preserve"> </v>
      </c>
      <c r="D18" s="173" t="str">
        <f>IF('NEO PU'!L27=0," ",'NEO PU'!L27)</f>
        <v xml:space="preserve"> </v>
      </c>
      <c r="E18" s="173" t="str">
        <f>IF('NEO PU'!M27=0," ",'NEO PU'!M27)</f>
        <v xml:space="preserve"> </v>
      </c>
      <c r="F18" s="173" t="str">
        <f>IF('NEO PU'!N27=0," ",'NEO PU'!N27)</f>
        <v xml:space="preserve"> </v>
      </c>
      <c r="G18" s="173" t="str">
        <f>IF('NEO PU'!O27=0," ",'NEO PU'!O27)</f>
        <v xml:space="preserve"> </v>
      </c>
      <c r="H18" s="173" t="str">
        <f>IF('NEO PU'!P27=0," ",'NEO PU'!P27)</f>
        <v xml:space="preserve"> </v>
      </c>
      <c r="I18" s="173" t="str">
        <f>IF('NEO PU'!Q27=0," ",'NEO PU'!Q27)</f>
        <v xml:space="preserve"> </v>
      </c>
      <c r="J18" s="173" t="str">
        <f>IF('NEO PU'!R27=0," ",'NEO PU'!R27)</f>
        <v xml:space="preserve"> </v>
      </c>
      <c r="K18" s="173" t="str">
        <f>IF('NEO PU'!S27=0," ",'NEO PU'!S27)</f>
        <v xml:space="preserve"> </v>
      </c>
      <c r="L18" s="173" t="str">
        <f>IF('NEO PU'!T27=0," ",'NEO PU'!T27)</f>
        <v xml:space="preserve"> </v>
      </c>
      <c r="M18" s="463">
        <f t="shared" si="1"/>
        <v>0</v>
      </c>
      <c r="N18" s="59">
        <f>M18*'NEO PU'!H27</f>
        <v>0</v>
      </c>
      <c r="O18" s="59">
        <f>M18*'NEO PU'!AN27</f>
        <v>0</v>
      </c>
    </row>
    <row r="19" spans="1:15" ht="23.25" customHeight="1">
      <c r="A19" s="877" t="str">
        <f>'NEO PU'!D28</f>
        <v>NEO-4PU</v>
      </c>
      <c r="B19" s="869">
        <f>'NEO PU'!H28</f>
        <v>1</v>
      </c>
      <c r="C19" s="173" t="str">
        <f>IF('NEO PU'!K28=0," ",'NEO PU'!K28)</f>
        <v xml:space="preserve"> </v>
      </c>
      <c r="D19" s="173" t="str">
        <f>IF('NEO PU'!L28=0," ",'NEO PU'!L28)</f>
        <v xml:space="preserve"> </v>
      </c>
      <c r="E19" s="173" t="str">
        <f>IF('NEO PU'!M28=0," ",'NEO PU'!M28)</f>
        <v xml:space="preserve"> </v>
      </c>
      <c r="F19" s="173" t="str">
        <f>IF('NEO PU'!N28=0," ",'NEO PU'!N28)</f>
        <v xml:space="preserve"> </v>
      </c>
      <c r="G19" s="173" t="str">
        <f>IF('NEO PU'!O28=0," ",'NEO PU'!O28)</f>
        <v xml:space="preserve"> </v>
      </c>
      <c r="H19" s="173" t="str">
        <f>IF('NEO PU'!P28=0," ",'NEO PU'!P28)</f>
        <v xml:space="preserve"> </v>
      </c>
      <c r="I19" s="173" t="str">
        <f>IF('NEO PU'!Q28=0," ",'NEO PU'!Q28)</f>
        <v xml:space="preserve"> </v>
      </c>
      <c r="J19" s="173" t="str">
        <f>IF('NEO PU'!R28=0," ",'NEO PU'!R28)</f>
        <v xml:space="preserve"> </v>
      </c>
      <c r="K19" s="173" t="str">
        <f>IF('NEO PU'!S28=0," ",'NEO PU'!S28)</f>
        <v xml:space="preserve"> </v>
      </c>
      <c r="L19" s="173" t="str">
        <f>IF('NEO PU'!T28=0," ",'NEO PU'!T28)</f>
        <v xml:space="preserve"> </v>
      </c>
      <c r="M19" s="463">
        <f t="shared" si="1"/>
        <v>0</v>
      </c>
      <c r="N19" s="59">
        <f>M19*'NEO PU'!H28</f>
        <v>0</v>
      </c>
      <c r="O19" s="59">
        <f>M19*'NEO PU'!AN28</f>
        <v>0</v>
      </c>
    </row>
    <row r="20" spans="1:15" ht="23.25" customHeight="1">
      <c r="A20" s="877" t="str">
        <f>'NEO PU'!D29</f>
        <v>NEO-6PU</v>
      </c>
      <c r="B20" s="869">
        <f>'NEO PU'!H29</f>
        <v>3</v>
      </c>
      <c r="C20" s="173" t="str">
        <f>IF('NEO PU'!K29=0," ",'NEO PU'!K29)</f>
        <v xml:space="preserve"> </v>
      </c>
      <c r="D20" s="173" t="str">
        <f>IF('NEO PU'!L29=0," ",'NEO PU'!L29)</f>
        <v xml:space="preserve"> </v>
      </c>
      <c r="E20" s="173" t="str">
        <f>IF('NEO PU'!M29=0," ",'NEO PU'!M29)</f>
        <v xml:space="preserve"> </v>
      </c>
      <c r="F20" s="173" t="str">
        <f>IF('NEO PU'!N29=0," ",'NEO PU'!N29)</f>
        <v xml:space="preserve"> </v>
      </c>
      <c r="G20" s="173" t="str">
        <f>IF('NEO PU'!O29=0," ",'NEO PU'!O29)</f>
        <v xml:space="preserve"> </v>
      </c>
      <c r="H20" s="173" t="str">
        <f>IF('NEO PU'!P29=0," ",'NEO PU'!P29)</f>
        <v xml:space="preserve"> </v>
      </c>
      <c r="I20" s="173" t="str">
        <f>IF('NEO PU'!Q29=0," ",'NEO PU'!Q29)</f>
        <v xml:space="preserve"> </v>
      </c>
      <c r="J20" s="173" t="str">
        <f>IF('NEO PU'!R29=0," ",'NEO PU'!R29)</f>
        <v xml:space="preserve"> </v>
      </c>
      <c r="K20" s="173" t="str">
        <f>IF('NEO PU'!S29=0," ",'NEO PU'!S29)</f>
        <v xml:space="preserve"> </v>
      </c>
      <c r="L20" s="173" t="str">
        <f>IF('NEO PU'!T29=0," ",'NEO PU'!T29)</f>
        <v xml:space="preserve"> </v>
      </c>
      <c r="M20" s="463">
        <f t="shared" si="1"/>
        <v>0</v>
      </c>
      <c r="N20" s="59">
        <f>M20*'NEO PU'!H29</f>
        <v>0</v>
      </c>
      <c r="O20" s="59">
        <f>M20*'NEO PU'!AN29</f>
        <v>0</v>
      </c>
    </row>
    <row r="21" spans="1:15" ht="23.25" customHeight="1">
      <c r="A21" s="877" t="str">
        <f>'NEO PU'!D30</f>
        <v>NEO-7PU</v>
      </c>
      <c r="B21" s="869">
        <f>'NEO PU'!H30</f>
        <v>3</v>
      </c>
      <c r="C21" s="173" t="str">
        <f>IF('NEO PU'!K30=0," ",'NEO PU'!K30)</f>
        <v xml:space="preserve"> </v>
      </c>
      <c r="D21" s="173" t="str">
        <f>IF('NEO PU'!L30=0," ",'NEO PU'!L30)</f>
        <v xml:space="preserve"> </v>
      </c>
      <c r="E21" s="173" t="str">
        <f>IF('NEO PU'!M30=0," ",'NEO PU'!M30)</f>
        <v xml:space="preserve"> </v>
      </c>
      <c r="F21" s="173" t="str">
        <f>IF('NEO PU'!N30=0," ",'NEO PU'!N30)</f>
        <v xml:space="preserve"> </v>
      </c>
      <c r="G21" s="173" t="str">
        <f>IF('NEO PU'!O30=0," ",'NEO PU'!O30)</f>
        <v xml:space="preserve"> </v>
      </c>
      <c r="H21" s="173" t="str">
        <f>IF('NEO PU'!P30=0," ",'NEO PU'!P30)</f>
        <v xml:space="preserve"> </v>
      </c>
      <c r="I21" s="173" t="str">
        <f>IF('NEO PU'!Q30=0," ",'NEO PU'!Q30)</f>
        <v xml:space="preserve"> </v>
      </c>
      <c r="J21" s="173" t="str">
        <f>IF('NEO PU'!R30=0," ",'NEO PU'!R30)</f>
        <v xml:space="preserve"> </v>
      </c>
      <c r="K21" s="173" t="str">
        <f>IF('NEO PU'!S30=0," ",'NEO PU'!S30)</f>
        <v xml:space="preserve"> </v>
      </c>
      <c r="L21" s="173" t="str">
        <f>IF('NEO PU'!T30=0," ",'NEO PU'!T30)</f>
        <v xml:space="preserve"> </v>
      </c>
      <c r="M21" s="463">
        <f t="shared" si="1"/>
        <v>0</v>
      </c>
      <c r="N21" s="59">
        <f>M21*'NEO PU'!H30</f>
        <v>0</v>
      </c>
      <c r="O21" s="59">
        <f>M21*'NEO PU'!AN30</f>
        <v>0</v>
      </c>
    </row>
    <row r="22" spans="1:15" ht="23.25" customHeight="1">
      <c r="A22" s="877" t="str">
        <f>'NEO PU'!D31</f>
        <v>NEO-8PU</v>
      </c>
      <c r="B22" s="869">
        <f>'NEO PU'!H31</f>
        <v>3</v>
      </c>
      <c r="C22" s="173" t="str">
        <f>IF('NEO PU'!K31=0," ",'NEO PU'!K31)</f>
        <v xml:space="preserve"> </v>
      </c>
      <c r="D22" s="173" t="str">
        <f>IF('NEO PU'!L31=0," ",'NEO PU'!L31)</f>
        <v xml:space="preserve"> </v>
      </c>
      <c r="E22" s="173" t="str">
        <f>IF('NEO PU'!M31=0," ",'NEO PU'!M31)</f>
        <v xml:space="preserve"> </v>
      </c>
      <c r="F22" s="173" t="str">
        <f>IF('NEO PU'!N31=0," ",'NEO PU'!N31)</f>
        <v xml:space="preserve"> </v>
      </c>
      <c r="G22" s="173" t="str">
        <f>IF('NEO PU'!O31=0," ",'NEO PU'!O31)</f>
        <v xml:space="preserve"> </v>
      </c>
      <c r="H22" s="173" t="str">
        <f>IF('NEO PU'!P31=0," ",'NEO PU'!P31)</f>
        <v xml:space="preserve"> </v>
      </c>
      <c r="I22" s="173" t="str">
        <f>IF('NEO PU'!Q31=0," ",'NEO PU'!Q31)</f>
        <v xml:space="preserve"> </v>
      </c>
      <c r="J22" s="173" t="str">
        <f>IF('NEO PU'!R31=0," ",'NEO PU'!R31)</f>
        <v xml:space="preserve"> </v>
      </c>
      <c r="K22" s="173" t="str">
        <f>IF('NEO PU'!S31=0," ",'NEO PU'!S31)</f>
        <v xml:space="preserve"> </v>
      </c>
      <c r="L22" s="173" t="str">
        <f>IF('NEO PU'!T31=0," ",'NEO PU'!T31)</f>
        <v xml:space="preserve"> </v>
      </c>
      <c r="M22" s="463">
        <f t="shared" si="1"/>
        <v>0</v>
      </c>
      <c r="N22" s="59">
        <f>M22*'NEO PU'!H31</f>
        <v>0</v>
      </c>
      <c r="O22" s="59">
        <f>M22*'NEO PU'!AN31</f>
        <v>0</v>
      </c>
    </row>
    <row r="23" spans="1:15" ht="23.25" customHeight="1">
      <c r="A23" s="877" t="str">
        <f>'NEO PU'!D32</f>
        <v>NEO-9PU</v>
      </c>
      <c r="B23" s="869">
        <f>'NEO PU'!H32</f>
        <v>4</v>
      </c>
      <c r="C23" s="173" t="str">
        <f>IF('NEO PU'!K32=0," ",'NEO PU'!K32)</f>
        <v xml:space="preserve"> </v>
      </c>
      <c r="D23" s="173" t="str">
        <f>IF('NEO PU'!L32=0," ",'NEO PU'!L32)</f>
        <v xml:space="preserve"> </v>
      </c>
      <c r="E23" s="173" t="str">
        <f>IF('NEO PU'!M32=0," ",'NEO PU'!M32)</f>
        <v xml:space="preserve"> </v>
      </c>
      <c r="F23" s="173" t="str">
        <f>IF('NEO PU'!N32=0," ",'NEO PU'!N32)</f>
        <v xml:space="preserve"> </v>
      </c>
      <c r="G23" s="173" t="str">
        <f>IF('NEO PU'!O32=0," ",'NEO PU'!O32)</f>
        <v xml:space="preserve"> </v>
      </c>
      <c r="H23" s="173" t="str">
        <f>IF('NEO PU'!P32=0," ",'NEO PU'!P32)</f>
        <v xml:space="preserve"> </v>
      </c>
      <c r="I23" s="173" t="str">
        <f>IF('NEO PU'!Q32=0," ",'NEO PU'!Q32)</f>
        <v xml:space="preserve"> </v>
      </c>
      <c r="J23" s="173" t="str">
        <f>IF('NEO PU'!R32=0," ",'NEO PU'!R32)</f>
        <v xml:space="preserve"> </v>
      </c>
      <c r="K23" s="173" t="str">
        <f>IF('NEO PU'!S32=0," ",'NEO PU'!S32)</f>
        <v xml:space="preserve"> </v>
      </c>
      <c r="L23" s="173" t="str">
        <f>IF('NEO PU'!T32=0," ",'NEO PU'!T32)</f>
        <v xml:space="preserve"> </v>
      </c>
      <c r="M23" s="463">
        <f t="shared" si="1"/>
        <v>0</v>
      </c>
      <c r="N23" s="59">
        <f>M23*'NEO PU'!H32</f>
        <v>0</v>
      </c>
      <c r="O23" s="59">
        <f>M23*'NEO PU'!AN32</f>
        <v>0</v>
      </c>
    </row>
    <row r="24" spans="1:15" ht="23.25" customHeight="1">
      <c r="A24" s="877" t="str">
        <f>'NEO PU'!D33</f>
        <v>NEO-10PU</v>
      </c>
      <c r="B24" s="869">
        <f>'NEO PU'!H33</f>
        <v>4</v>
      </c>
      <c r="C24" s="173" t="str">
        <f>IF('NEO PU'!K33=0," ",'NEO PU'!K33)</f>
        <v xml:space="preserve"> </v>
      </c>
      <c r="D24" s="173" t="str">
        <f>IF('NEO PU'!L33=0," ",'NEO PU'!L33)</f>
        <v xml:space="preserve"> </v>
      </c>
      <c r="E24" s="173" t="str">
        <f>IF('NEO PU'!M33=0," ",'NEO PU'!M33)</f>
        <v xml:space="preserve"> </v>
      </c>
      <c r="F24" s="173" t="str">
        <f>IF('NEO PU'!N33=0," ",'NEO PU'!N33)</f>
        <v xml:space="preserve"> </v>
      </c>
      <c r="G24" s="173" t="str">
        <f>IF('NEO PU'!O33=0," ",'NEO PU'!O33)</f>
        <v xml:space="preserve"> </v>
      </c>
      <c r="H24" s="173" t="str">
        <f>IF('NEO PU'!P33=0," ",'NEO PU'!P33)</f>
        <v xml:space="preserve"> </v>
      </c>
      <c r="I24" s="173" t="str">
        <f>IF('NEO PU'!Q33=0," ",'NEO PU'!Q33)</f>
        <v xml:space="preserve"> </v>
      </c>
      <c r="J24" s="173" t="str">
        <f>IF('NEO PU'!R33=0," ",'NEO PU'!R33)</f>
        <v xml:space="preserve"> </v>
      </c>
      <c r="K24" s="173" t="str">
        <f>IF('NEO PU'!S33=0," ",'NEO PU'!S33)</f>
        <v xml:space="preserve"> </v>
      </c>
      <c r="L24" s="173" t="str">
        <f>IF('NEO PU'!T33=0," ",'NEO PU'!T33)</f>
        <v xml:space="preserve"> </v>
      </c>
      <c r="M24" s="463">
        <f t="shared" si="1"/>
        <v>0</v>
      </c>
      <c r="N24" s="59">
        <f>M24*'NEO PU'!H33</f>
        <v>0</v>
      </c>
      <c r="O24" s="59">
        <f>M24*'NEO PU'!AN33</f>
        <v>0</v>
      </c>
    </row>
    <row r="25" spans="1:15" ht="23.25" customHeight="1">
      <c r="A25" s="877" t="str">
        <f>'NEO PU'!D34</f>
        <v>NEO-11PU</v>
      </c>
      <c r="B25" s="869">
        <f>'NEO PU'!H34</f>
        <v>4</v>
      </c>
      <c r="C25" s="173" t="str">
        <f>IF('NEO PU'!K34=0," ",'NEO PU'!K34)</f>
        <v xml:space="preserve"> </v>
      </c>
      <c r="D25" s="173" t="str">
        <f>IF('NEO PU'!L34=0," ",'NEO PU'!L34)</f>
        <v xml:space="preserve"> </v>
      </c>
      <c r="E25" s="173" t="str">
        <f>IF('NEO PU'!M34=0," ",'NEO PU'!M34)</f>
        <v xml:space="preserve"> </v>
      </c>
      <c r="F25" s="173" t="str">
        <f>IF('NEO PU'!N34=0," ",'NEO PU'!N34)</f>
        <v xml:space="preserve"> </v>
      </c>
      <c r="G25" s="173" t="str">
        <f>IF('NEO PU'!O34=0," ",'NEO PU'!O34)</f>
        <v xml:space="preserve"> </v>
      </c>
      <c r="H25" s="173" t="str">
        <f>IF('NEO PU'!P34=0," ",'NEO PU'!P34)</f>
        <v xml:space="preserve"> </v>
      </c>
      <c r="I25" s="173" t="str">
        <f>IF('NEO PU'!Q34=0," ",'NEO PU'!Q34)</f>
        <v xml:space="preserve"> </v>
      </c>
      <c r="J25" s="173" t="str">
        <f>IF('NEO PU'!R34=0," ",'NEO PU'!R34)</f>
        <v xml:space="preserve"> </v>
      </c>
      <c r="K25" s="173" t="str">
        <f>IF('NEO PU'!S34=0," ",'NEO PU'!S34)</f>
        <v xml:space="preserve"> </v>
      </c>
      <c r="L25" s="173" t="str">
        <f>IF('NEO PU'!T34=0," ",'NEO PU'!T34)</f>
        <v xml:space="preserve"> </v>
      </c>
      <c r="M25" s="463">
        <f t="shared" si="1"/>
        <v>0</v>
      </c>
      <c r="N25" s="59">
        <f>M25*'NEO PU'!H34</f>
        <v>0</v>
      </c>
      <c r="O25" s="59">
        <f>M25*'NEO PU'!AN34</f>
        <v>0</v>
      </c>
    </row>
    <row r="26" spans="1:15" ht="23.25" customHeight="1">
      <c r="A26" s="877" t="str">
        <f>'NEO PU'!D35</f>
        <v>NEO-12PU</v>
      </c>
      <c r="B26" s="869">
        <f>'NEO PU'!H35</f>
        <v>8</v>
      </c>
      <c r="C26" s="173" t="str">
        <f>IF('NEO PU'!K35=0," ",'NEO PU'!K35)</f>
        <v xml:space="preserve"> </v>
      </c>
      <c r="D26" s="173" t="str">
        <f>IF('NEO PU'!L35=0," ",'NEO PU'!L35)</f>
        <v xml:space="preserve"> </v>
      </c>
      <c r="E26" s="173" t="str">
        <f>IF('NEO PU'!M35=0," ",'NEO PU'!M35)</f>
        <v xml:space="preserve"> </v>
      </c>
      <c r="F26" s="173" t="str">
        <f>IF('NEO PU'!N35=0," ",'NEO PU'!N35)</f>
        <v xml:space="preserve"> </v>
      </c>
      <c r="G26" s="173" t="str">
        <f>IF('NEO PU'!O35=0," ",'NEO PU'!O35)</f>
        <v xml:space="preserve"> </v>
      </c>
      <c r="H26" s="173" t="str">
        <f>IF('NEO PU'!P35=0," ",'NEO PU'!P35)</f>
        <v xml:space="preserve"> </v>
      </c>
      <c r="I26" s="173" t="str">
        <f>IF('NEO PU'!Q35=0," ",'NEO PU'!Q35)</f>
        <v xml:space="preserve"> </v>
      </c>
      <c r="J26" s="173" t="str">
        <f>IF('NEO PU'!R35=0," ",'NEO PU'!R35)</f>
        <v xml:space="preserve"> </v>
      </c>
      <c r="K26" s="173" t="str">
        <f>IF('NEO PU'!S35=0," ",'NEO PU'!S35)</f>
        <v xml:space="preserve"> </v>
      </c>
      <c r="L26" s="173" t="str">
        <f>IF('NEO PU'!T35=0," ",'NEO PU'!T35)</f>
        <v xml:space="preserve"> </v>
      </c>
      <c r="M26" s="463">
        <f t="shared" si="1"/>
        <v>0</v>
      </c>
      <c r="N26" s="59">
        <f>M26*'NEO PU'!H35</f>
        <v>0</v>
      </c>
      <c r="O26" s="59">
        <f>M26*'NEO PU'!AN35</f>
        <v>0</v>
      </c>
    </row>
    <row r="27" spans="1:15" ht="23.25" customHeight="1">
      <c r="A27" s="877" t="str">
        <f>'NEO PU'!D36</f>
        <v>NEO-13PU</v>
      </c>
      <c r="B27" s="869">
        <f>'NEO PU'!H36</f>
        <v>10</v>
      </c>
      <c r="C27" s="173" t="str">
        <f>IF('NEO PU'!K36=0," ",'NEO PU'!K36)</f>
        <v xml:space="preserve"> </v>
      </c>
      <c r="D27" s="173" t="str">
        <f>IF('NEO PU'!L36=0," ",'NEO PU'!L36)</f>
        <v xml:space="preserve"> </v>
      </c>
      <c r="E27" s="173" t="str">
        <f>IF('NEO PU'!M36=0," ",'NEO PU'!M36)</f>
        <v xml:space="preserve"> </v>
      </c>
      <c r="F27" s="173" t="str">
        <f>IF('NEO PU'!N36=0," ",'NEO PU'!N36)</f>
        <v xml:space="preserve"> </v>
      </c>
      <c r="G27" s="173" t="str">
        <f>IF('NEO PU'!O36=0," ",'NEO PU'!O36)</f>
        <v xml:space="preserve"> </v>
      </c>
      <c r="H27" s="173" t="str">
        <f>IF('NEO PU'!P36=0," ",'NEO PU'!P36)</f>
        <v xml:space="preserve"> </v>
      </c>
      <c r="I27" s="173" t="str">
        <f>IF('NEO PU'!Q36=0," ",'NEO PU'!Q36)</f>
        <v xml:space="preserve"> </v>
      </c>
      <c r="J27" s="173" t="str">
        <f>IF('NEO PU'!R36=0," ",'NEO PU'!R36)</f>
        <v xml:space="preserve"> </v>
      </c>
      <c r="K27" s="173" t="str">
        <f>IF('NEO PU'!S36=0," ",'NEO PU'!S36)</f>
        <v xml:space="preserve"> </v>
      </c>
      <c r="L27" s="173" t="str">
        <f>IF('NEO PU'!T36=0," ",'NEO PU'!T36)</f>
        <v xml:space="preserve"> </v>
      </c>
      <c r="M27" s="463">
        <f t="shared" si="1"/>
        <v>0</v>
      </c>
      <c r="N27" s="59">
        <f>M27*'NEO PU'!H36</f>
        <v>0</v>
      </c>
      <c r="O27" s="59">
        <f>M27*'NEO PU'!AN36</f>
        <v>0</v>
      </c>
    </row>
    <row r="28" spans="1:15" ht="23.25" customHeight="1">
      <c r="A28" s="877" t="str">
        <f>'NEO PU'!D37</f>
        <v>NEO-14PU</v>
      </c>
      <c r="B28" s="869">
        <f>'NEO PU'!H37</f>
        <v>8</v>
      </c>
      <c r="C28" s="173" t="str">
        <f>IF('NEO PU'!K37=0," ",'NEO PU'!K37)</f>
        <v xml:space="preserve"> </v>
      </c>
      <c r="D28" s="173" t="str">
        <f>IF('NEO PU'!L37=0," ",'NEO PU'!L37)</f>
        <v xml:space="preserve"> </v>
      </c>
      <c r="E28" s="173" t="str">
        <f>IF('NEO PU'!M37=0," ",'NEO PU'!M37)</f>
        <v xml:space="preserve"> </v>
      </c>
      <c r="F28" s="173" t="str">
        <f>IF('NEO PU'!N37=0," ",'NEO PU'!N37)</f>
        <v xml:space="preserve"> </v>
      </c>
      <c r="G28" s="173" t="str">
        <f>IF('NEO PU'!O37=0," ",'NEO PU'!O37)</f>
        <v xml:space="preserve"> </v>
      </c>
      <c r="H28" s="173" t="str">
        <f>IF('NEO PU'!P37=0," ",'NEO PU'!P37)</f>
        <v xml:space="preserve"> </v>
      </c>
      <c r="I28" s="173" t="str">
        <f>IF('NEO PU'!Q37=0," ",'NEO PU'!Q37)</f>
        <v xml:space="preserve"> </v>
      </c>
      <c r="J28" s="173" t="str">
        <f>IF('NEO PU'!R37=0," ",'NEO PU'!R37)</f>
        <v xml:space="preserve"> </v>
      </c>
      <c r="K28" s="173" t="str">
        <f>IF('NEO PU'!S37=0," ",'NEO PU'!S37)</f>
        <v xml:space="preserve"> </v>
      </c>
      <c r="L28" s="173" t="str">
        <f>IF('NEO PU'!T37=0," ",'NEO PU'!T37)</f>
        <v xml:space="preserve"> </v>
      </c>
      <c r="M28" s="463">
        <f t="shared" si="1"/>
        <v>0</v>
      </c>
      <c r="N28" s="59">
        <f>M28*'NEO PU'!H37</f>
        <v>0</v>
      </c>
      <c r="O28" s="59">
        <f>M28*'NEO PU'!AN37</f>
        <v>0</v>
      </c>
    </row>
    <row r="29" spans="1:15" ht="23.25" customHeight="1">
      <c r="A29" s="877" t="str">
        <f>'NEO PU'!D38</f>
        <v>NEO-15PU</v>
      </c>
      <c r="B29" s="869">
        <f>'NEO PU'!H38</f>
        <v>8</v>
      </c>
      <c r="C29" s="173" t="str">
        <f>IF('NEO PU'!K38=0," ",'NEO PU'!K38)</f>
        <v xml:space="preserve"> </v>
      </c>
      <c r="D29" s="173" t="str">
        <f>IF('NEO PU'!L38=0," ",'NEO PU'!L38)</f>
        <v xml:space="preserve"> </v>
      </c>
      <c r="E29" s="173" t="str">
        <f>IF('NEO PU'!M38=0," ",'NEO PU'!M38)</f>
        <v xml:space="preserve"> </v>
      </c>
      <c r="F29" s="173" t="str">
        <f>IF('NEO PU'!N38=0," ",'NEO PU'!N38)</f>
        <v xml:space="preserve"> </v>
      </c>
      <c r="G29" s="173" t="str">
        <f>IF('NEO PU'!O38=0," ",'NEO PU'!O38)</f>
        <v xml:space="preserve"> </v>
      </c>
      <c r="H29" s="173" t="str">
        <f>IF('NEO PU'!P38=0," ",'NEO PU'!P38)</f>
        <v xml:space="preserve"> </v>
      </c>
      <c r="I29" s="173" t="str">
        <f>IF('NEO PU'!Q38=0," ",'NEO PU'!Q38)</f>
        <v xml:space="preserve"> </v>
      </c>
      <c r="J29" s="173" t="str">
        <f>IF('NEO PU'!R38=0," ",'NEO PU'!R38)</f>
        <v xml:space="preserve"> </v>
      </c>
      <c r="K29" s="173" t="str">
        <f>IF('NEO PU'!S38=0," ",'NEO PU'!S38)</f>
        <v xml:space="preserve"> </v>
      </c>
      <c r="L29" s="173" t="str">
        <f>IF('NEO PU'!T38=0," ",'NEO PU'!T38)</f>
        <v xml:space="preserve"> </v>
      </c>
      <c r="M29" s="463">
        <f t="shared" si="1"/>
        <v>0</v>
      </c>
      <c r="N29" s="59">
        <f>M29*'NEO PU'!H38</f>
        <v>0</v>
      </c>
      <c r="O29" s="59">
        <f>M29*'NEO PU'!AN38</f>
        <v>0</v>
      </c>
    </row>
    <row r="30" spans="1:15" ht="23.25" customHeight="1">
      <c r="A30" s="877" t="str">
        <f>'NEO PU'!D39</f>
        <v>NEO-16PU</v>
      </c>
      <c r="B30" s="869">
        <f>'NEO PU'!H39</f>
        <v>12</v>
      </c>
      <c r="C30" s="173" t="str">
        <f>IF('NEO PU'!K39=0," ",'NEO PU'!K39)</f>
        <v xml:space="preserve"> </v>
      </c>
      <c r="D30" s="173" t="str">
        <f>IF('NEO PU'!L39=0," ",'NEO PU'!L39)</f>
        <v xml:space="preserve"> </v>
      </c>
      <c r="E30" s="173" t="str">
        <f>IF('NEO PU'!M39=0," ",'NEO PU'!M39)</f>
        <v xml:space="preserve"> </v>
      </c>
      <c r="F30" s="173" t="str">
        <f>IF('NEO PU'!N39=0," ",'NEO PU'!N39)</f>
        <v xml:space="preserve"> </v>
      </c>
      <c r="G30" s="173" t="str">
        <f>IF('NEO PU'!O39=0," ",'NEO PU'!O39)</f>
        <v xml:space="preserve"> </v>
      </c>
      <c r="H30" s="173" t="str">
        <f>IF('NEO PU'!P39=0," ",'NEO PU'!P39)</f>
        <v xml:space="preserve"> </v>
      </c>
      <c r="I30" s="173" t="str">
        <f>IF('NEO PU'!Q39=0," ",'NEO PU'!Q39)</f>
        <v xml:space="preserve"> </v>
      </c>
      <c r="J30" s="173" t="str">
        <f>IF('NEO PU'!R39=0," ",'NEO PU'!R39)</f>
        <v xml:space="preserve"> </v>
      </c>
      <c r="K30" s="173" t="str">
        <f>IF('NEO PU'!S39=0," ",'NEO PU'!S39)</f>
        <v xml:space="preserve"> </v>
      </c>
      <c r="L30" s="173" t="str">
        <f>IF('NEO PU'!T39=0," ",'NEO PU'!T39)</f>
        <v xml:space="preserve"> </v>
      </c>
      <c r="M30" s="463">
        <f t="shared" si="1"/>
        <v>0</v>
      </c>
      <c r="N30" s="59">
        <f>M30*'NEO PU'!H39</f>
        <v>0</v>
      </c>
      <c r="O30" s="59">
        <f>M30*'NEO PU'!AN39</f>
        <v>0</v>
      </c>
    </row>
    <row r="31" spans="1:15" ht="23.25" customHeight="1">
      <c r="A31" s="877" t="str">
        <f>'NEO PU'!D40</f>
        <v>NEO-17PU</v>
      </c>
      <c r="B31" s="869">
        <f>'NEO PU'!H40</f>
        <v>16</v>
      </c>
      <c r="C31" s="173" t="str">
        <f>IF('NEO PU'!K40=0," ",'NEO PU'!K40)</f>
        <v xml:space="preserve"> </v>
      </c>
      <c r="D31" s="173" t="str">
        <f>IF('NEO PU'!L40=0," ",'NEO PU'!L40)</f>
        <v xml:space="preserve"> </v>
      </c>
      <c r="E31" s="173" t="str">
        <f>IF('NEO PU'!M40=0," ",'NEO PU'!M40)</f>
        <v xml:space="preserve"> </v>
      </c>
      <c r="F31" s="173" t="str">
        <f>IF('NEO PU'!N40=0," ",'NEO PU'!N40)</f>
        <v xml:space="preserve"> </v>
      </c>
      <c r="G31" s="173" t="str">
        <f>IF('NEO PU'!O40=0," ",'NEO PU'!O40)</f>
        <v xml:space="preserve"> </v>
      </c>
      <c r="H31" s="173" t="str">
        <f>IF('NEO PU'!P40=0," ",'NEO PU'!P40)</f>
        <v xml:space="preserve"> </v>
      </c>
      <c r="I31" s="173" t="str">
        <f>IF('NEO PU'!Q40=0," ",'NEO PU'!Q40)</f>
        <v xml:space="preserve"> </v>
      </c>
      <c r="J31" s="173" t="str">
        <f>IF('NEO PU'!R40=0," ",'NEO PU'!R40)</f>
        <v xml:space="preserve"> </v>
      </c>
      <c r="K31" s="173" t="str">
        <f>IF('NEO PU'!S40=0," ",'NEO PU'!S40)</f>
        <v xml:space="preserve"> </v>
      </c>
      <c r="L31" s="173" t="str">
        <f>IF('NEO PU'!T40=0," ",'NEO PU'!T40)</f>
        <v xml:space="preserve"> </v>
      </c>
      <c r="M31" s="463">
        <f t="shared" si="1"/>
        <v>0</v>
      </c>
      <c r="N31" s="59">
        <f>M31*'NEO PU'!H40</f>
        <v>0</v>
      </c>
      <c r="O31" s="59">
        <f>M31*'NEO PU'!AN40</f>
        <v>0</v>
      </c>
    </row>
    <row r="32" spans="1:15" ht="23.25" customHeight="1">
      <c r="A32" s="877" t="str">
        <f>'NEO PU'!D41</f>
        <v>NEO-18PU</v>
      </c>
      <c r="B32" s="869">
        <f>'NEO PU'!H41</f>
        <v>2</v>
      </c>
      <c r="C32" s="173" t="str">
        <f>IF('NEO PU'!K41=0," ",'NEO PU'!K41)</f>
        <v xml:space="preserve"> </v>
      </c>
      <c r="D32" s="173" t="str">
        <f>IF('NEO PU'!L41=0," ",'NEO PU'!L41)</f>
        <v xml:space="preserve"> </v>
      </c>
      <c r="E32" s="173" t="str">
        <f>IF('NEO PU'!M41=0," ",'NEO PU'!M41)</f>
        <v xml:space="preserve"> </v>
      </c>
      <c r="F32" s="173" t="str">
        <f>IF('NEO PU'!N41=0," ",'NEO PU'!N41)</f>
        <v xml:space="preserve"> </v>
      </c>
      <c r="G32" s="173" t="str">
        <f>IF('NEO PU'!O41=0," ",'NEO PU'!O41)</f>
        <v xml:space="preserve"> </v>
      </c>
      <c r="H32" s="173" t="str">
        <f>IF('NEO PU'!P41=0," ",'NEO PU'!P41)</f>
        <v xml:space="preserve"> </v>
      </c>
      <c r="I32" s="173" t="str">
        <f>IF('NEO PU'!Q41=0," ",'NEO PU'!Q41)</f>
        <v xml:space="preserve"> </v>
      </c>
      <c r="J32" s="173" t="str">
        <f>IF('NEO PU'!R41=0," ",'NEO PU'!R41)</f>
        <v xml:space="preserve"> </v>
      </c>
      <c r="K32" s="173" t="str">
        <f>IF('NEO PU'!S41=0," ",'NEO PU'!S41)</f>
        <v xml:space="preserve"> </v>
      </c>
      <c r="L32" s="173" t="str">
        <f>IF('NEO PU'!T41=0," ",'NEO PU'!T41)</f>
        <v xml:space="preserve"> </v>
      </c>
      <c r="M32" s="463">
        <f t="shared" si="1"/>
        <v>0</v>
      </c>
      <c r="N32" s="59">
        <f>M32*'NEO PU'!H41</f>
        <v>0</v>
      </c>
      <c r="O32" s="59">
        <f>M32*'NEO PU'!AN41</f>
        <v>0</v>
      </c>
    </row>
    <row r="33" spans="1:15" ht="23.25" customHeight="1">
      <c r="A33" s="877" t="str">
        <f>'NEO PU'!D42</f>
        <v>NEO-20PU</v>
      </c>
      <c r="B33" s="869">
        <f>'NEO PU'!H42</f>
        <v>4</v>
      </c>
      <c r="C33" s="173" t="str">
        <f>IF('NEO PU'!K42=0," ",'NEO PU'!K42)</f>
        <v xml:space="preserve"> </v>
      </c>
      <c r="D33" s="173" t="str">
        <f>IF('NEO PU'!L42=0," ",'NEO PU'!L42)</f>
        <v xml:space="preserve"> </v>
      </c>
      <c r="E33" s="173" t="str">
        <f>IF('NEO PU'!M42=0," ",'NEO PU'!M42)</f>
        <v xml:space="preserve"> </v>
      </c>
      <c r="F33" s="173" t="str">
        <f>IF('NEO PU'!N42=0," ",'NEO PU'!N42)</f>
        <v xml:space="preserve"> </v>
      </c>
      <c r="G33" s="173" t="str">
        <f>IF('NEO PU'!O42=0," ",'NEO PU'!O42)</f>
        <v xml:space="preserve"> </v>
      </c>
      <c r="H33" s="173" t="str">
        <f>IF('NEO PU'!P42=0," ",'NEO PU'!P42)</f>
        <v xml:space="preserve"> </v>
      </c>
      <c r="I33" s="173" t="str">
        <f>IF('NEO PU'!Q42=0," ",'NEO PU'!Q42)</f>
        <v xml:space="preserve"> </v>
      </c>
      <c r="J33" s="173" t="str">
        <f>IF('NEO PU'!R42=0," ",'NEO PU'!R42)</f>
        <v xml:space="preserve"> </v>
      </c>
      <c r="K33" s="173" t="str">
        <f>IF('NEO PU'!S42=0," ",'NEO PU'!S42)</f>
        <v xml:space="preserve"> </v>
      </c>
      <c r="L33" s="173" t="str">
        <f>IF('NEO PU'!T42=0," ",'NEO PU'!T42)</f>
        <v xml:space="preserve"> </v>
      </c>
      <c r="M33" s="463">
        <f t="shared" si="1"/>
        <v>0</v>
      </c>
      <c r="N33" s="59">
        <f>M33*'NEO PU'!H42</f>
        <v>0</v>
      </c>
      <c r="O33" s="59">
        <f>M33*'NEO PU'!AN42</f>
        <v>0</v>
      </c>
    </row>
    <row r="34" spans="1:15" ht="23.25" customHeight="1">
      <c r="A34" s="877" t="str">
        <f>'NEO PU'!D43</f>
        <v>NEO-22PU</v>
      </c>
      <c r="B34" s="869">
        <f>'NEO PU'!H43</f>
        <v>4</v>
      </c>
      <c r="C34" s="173" t="str">
        <f>IF('NEO PU'!K43=0," ",'NEO PU'!K43)</f>
        <v xml:space="preserve"> </v>
      </c>
      <c r="D34" s="173" t="str">
        <f>IF('NEO PU'!L43=0," ",'NEO PU'!L43)</f>
        <v xml:space="preserve"> </v>
      </c>
      <c r="E34" s="173" t="str">
        <f>IF('NEO PU'!M43=0," ",'NEO PU'!M43)</f>
        <v xml:space="preserve"> </v>
      </c>
      <c r="F34" s="173" t="str">
        <f>IF('NEO PU'!N43=0," ",'NEO PU'!N43)</f>
        <v xml:space="preserve"> </v>
      </c>
      <c r="G34" s="173" t="str">
        <f>IF('NEO PU'!O43=0," ",'NEO PU'!O43)</f>
        <v xml:space="preserve"> </v>
      </c>
      <c r="H34" s="173" t="str">
        <f>IF('NEO PU'!P43=0," ",'NEO PU'!P43)</f>
        <v xml:space="preserve"> </v>
      </c>
      <c r="I34" s="173" t="str">
        <f>IF('NEO PU'!Q43=0," ",'NEO PU'!Q43)</f>
        <v xml:space="preserve"> </v>
      </c>
      <c r="J34" s="173" t="str">
        <f>IF('NEO PU'!R43=0," ",'NEO PU'!R43)</f>
        <v xml:space="preserve"> </v>
      </c>
      <c r="K34" s="173" t="str">
        <f>IF('NEO PU'!S43=0," ",'NEO PU'!S43)</f>
        <v xml:space="preserve"> </v>
      </c>
      <c r="L34" s="173" t="str">
        <f>IF('NEO PU'!T43=0," ",'NEO PU'!T43)</f>
        <v xml:space="preserve"> </v>
      </c>
      <c r="M34" s="463">
        <f t="shared" si="1"/>
        <v>0</v>
      </c>
      <c r="N34" s="59">
        <f>M34*'NEO PU'!H43</f>
        <v>0</v>
      </c>
      <c r="O34" s="59">
        <f>M34*'NEO PU'!AN43</f>
        <v>0</v>
      </c>
    </row>
    <row r="35" spans="1:15" ht="23.25" customHeight="1">
      <c r="A35" s="877" t="str">
        <f>'NEO PU'!D44</f>
        <v>NEO-24PU</v>
      </c>
      <c r="B35" s="869">
        <f>'NEO PU'!H44</f>
        <v>4</v>
      </c>
      <c r="C35" s="173" t="str">
        <f>IF('NEO PU'!K44=0," ",'NEO PU'!K44)</f>
        <v xml:space="preserve"> </v>
      </c>
      <c r="D35" s="173" t="str">
        <f>IF('NEO PU'!L44=0," ",'NEO PU'!L44)</f>
        <v xml:space="preserve"> </v>
      </c>
      <c r="E35" s="173" t="str">
        <f>IF('NEO PU'!M44=0," ",'NEO PU'!M44)</f>
        <v xml:space="preserve"> </v>
      </c>
      <c r="F35" s="173" t="str">
        <f>IF('NEO PU'!N44=0," ",'NEO PU'!N44)</f>
        <v xml:space="preserve"> </v>
      </c>
      <c r="G35" s="173" t="str">
        <f>IF('NEO PU'!O44=0," ",'NEO PU'!O44)</f>
        <v xml:space="preserve"> </v>
      </c>
      <c r="H35" s="173" t="str">
        <f>IF('NEO PU'!P44=0," ",'NEO PU'!P44)</f>
        <v xml:space="preserve"> </v>
      </c>
      <c r="I35" s="173" t="str">
        <f>IF('NEO PU'!Q44=0," ",'NEO PU'!Q44)</f>
        <v xml:space="preserve"> </v>
      </c>
      <c r="J35" s="173" t="str">
        <f>IF('NEO PU'!R44=0," ",'NEO PU'!R44)</f>
        <v xml:space="preserve"> </v>
      </c>
      <c r="K35" s="173" t="str">
        <f>IF('NEO PU'!S44=0," ",'NEO PU'!S44)</f>
        <v xml:space="preserve"> </v>
      </c>
      <c r="L35" s="173" t="str">
        <f>IF('NEO PU'!T44=0," ",'NEO PU'!T44)</f>
        <v xml:space="preserve"> </v>
      </c>
      <c r="M35" s="463">
        <f t="shared" si="1"/>
        <v>0</v>
      </c>
      <c r="N35" s="59">
        <f>M35*'NEO PU'!H44</f>
        <v>0</v>
      </c>
      <c r="O35" s="59">
        <f>M35*'NEO PU'!AN44</f>
        <v>0</v>
      </c>
    </row>
    <row r="36" spans="1:15" ht="23.25" customHeight="1">
      <c r="A36" s="877" t="str">
        <f>'NEO PU'!D45</f>
        <v>NEO-26PU</v>
      </c>
      <c r="B36" s="869">
        <f>'NEO PU'!H45</f>
        <v>6</v>
      </c>
      <c r="C36" s="173" t="str">
        <f>IF('NEO PU'!K45=0," ",'NEO PU'!K45)</f>
        <v xml:space="preserve"> </v>
      </c>
      <c r="D36" s="173" t="str">
        <f>IF('NEO PU'!L45=0," ",'NEO PU'!L45)</f>
        <v xml:space="preserve"> </v>
      </c>
      <c r="E36" s="173" t="str">
        <f>IF('NEO PU'!M45=0," ",'NEO PU'!M45)</f>
        <v xml:space="preserve"> </v>
      </c>
      <c r="F36" s="173" t="str">
        <f>IF('NEO PU'!N45=0," ",'NEO PU'!N45)</f>
        <v xml:space="preserve"> </v>
      </c>
      <c r="G36" s="173" t="str">
        <f>IF('NEO PU'!O45=0," ",'NEO PU'!O45)</f>
        <v xml:space="preserve"> </v>
      </c>
      <c r="H36" s="173" t="str">
        <f>IF('NEO PU'!P45=0," ",'NEO PU'!P45)</f>
        <v xml:space="preserve"> </v>
      </c>
      <c r="I36" s="173" t="str">
        <f>IF('NEO PU'!Q45=0," ",'NEO PU'!Q45)</f>
        <v xml:space="preserve"> </v>
      </c>
      <c r="J36" s="173" t="str">
        <f>IF('NEO PU'!R45=0," ",'NEO PU'!R45)</f>
        <v xml:space="preserve"> </v>
      </c>
      <c r="K36" s="173" t="str">
        <f>IF('NEO PU'!S45=0," ",'NEO PU'!S45)</f>
        <v xml:space="preserve"> </v>
      </c>
      <c r="L36" s="173" t="str">
        <f>IF('NEO PU'!T45=0," ",'NEO PU'!T45)</f>
        <v xml:space="preserve"> </v>
      </c>
      <c r="M36" s="463">
        <f t="shared" si="1"/>
        <v>0</v>
      </c>
      <c r="N36" s="59">
        <f>M36*'NEO PU'!H45</f>
        <v>0</v>
      </c>
      <c r="O36" s="59">
        <f>M36*'NEO PU'!AN45</f>
        <v>0</v>
      </c>
    </row>
    <row r="37" spans="1:15" ht="23.25" customHeight="1">
      <c r="A37" s="877" t="str">
        <f>'NEO PU'!D46</f>
        <v>NEO-28PU</v>
      </c>
      <c r="B37" s="869">
        <f>'NEO PU'!H46</f>
        <v>8</v>
      </c>
      <c r="C37" s="173" t="str">
        <f>IF('NEO PU'!K46=0," ",'NEO PU'!K46)</f>
        <v xml:space="preserve"> </v>
      </c>
      <c r="D37" s="173" t="str">
        <f>IF('NEO PU'!L46=0," ",'NEO PU'!L46)</f>
        <v xml:space="preserve"> </v>
      </c>
      <c r="E37" s="173" t="str">
        <f>IF('NEO PU'!M46=0," ",'NEO PU'!M46)</f>
        <v xml:space="preserve"> </v>
      </c>
      <c r="F37" s="173" t="str">
        <f>IF('NEO PU'!N46=0," ",'NEO PU'!N46)</f>
        <v xml:space="preserve"> </v>
      </c>
      <c r="G37" s="173" t="str">
        <f>IF('NEO PU'!O46=0," ",'NEO PU'!O46)</f>
        <v xml:space="preserve"> </v>
      </c>
      <c r="H37" s="173" t="str">
        <f>IF('NEO PU'!P46=0," ",'NEO PU'!P46)</f>
        <v xml:space="preserve"> </v>
      </c>
      <c r="I37" s="173" t="str">
        <f>IF('NEO PU'!Q46=0," ",'NEO PU'!Q46)</f>
        <v xml:space="preserve"> </v>
      </c>
      <c r="J37" s="173" t="str">
        <f>IF('NEO PU'!R46=0," ",'NEO PU'!R46)</f>
        <v xml:space="preserve"> </v>
      </c>
      <c r="K37" s="173" t="str">
        <f>IF('NEO PU'!S46=0," ",'NEO PU'!S46)</f>
        <v xml:space="preserve"> </v>
      </c>
      <c r="L37" s="173" t="str">
        <f>IF('NEO PU'!T46=0," ",'NEO PU'!T46)</f>
        <v xml:space="preserve"> </v>
      </c>
      <c r="M37" s="463">
        <f t="shared" si="1"/>
        <v>0</v>
      </c>
      <c r="N37" s="59">
        <f>M37*'NEO PU'!H46</f>
        <v>0</v>
      </c>
      <c r="O37" s="59">
        <f>M37*'NEO PU'!AN46</f>
        <v>0</v>
      </c>
    </row>
    <row r="38" spans="1:15" ht="23.25" customHeight="1">
      <c r="A38" s="877" t="str">
        <f>'NEO PU'!D47</f>
        <v>NEO-30PU</v>
      </c>
      <c r="B38" s="869">
        <f>'NEO PU'!H47</f>
        <v>8</v>
      </c>
      <c r="C38" s="173" t="str">
        <f>IF('NEO PU'!K47=0," ",'NEO PU'!K47)</f>
        <v xml:space="preserve"> </v>
      </c>
      <c r="D38" s="173" t="str">
        <f>IF('NEO PU'!L47=0," ",'NEO PU'!L47)</f>
        <v xml:space="preserve"> </v>
      </c>
      <c r="E38" s="173" t="str">
        <f>IF('NEO PU'!M47=0," ",'NEO PU'!M47)</f>
        <v xml:space="preserve"> </v>
      </c>
      <c r="F38" s="173" t="str">
        <f>IF('NEO PU'!N47=0," ",'NEO PU'!N47)</f>
        <v xml:space="preserve"> </v>
      </c>
      <c r="G38" s="173" t="str">
        <f>IF('NEO PU'!O47=0," ",'NEO PU'!O47)</f>
        <v xml:space="preserve"> </v>
      </c>
      <c r="H38" s="173" t="str">
        <f>IF('NEO PU'!P47=0," ",'NEO PU'!P47)</f>
        <v xml:space="preserve"> </v>
      </c>
      <c r="I38" s="173" t="str">
        <f>IF('NEO PU'!Q47=0," ",'NEO PU'!Q47)</f>
        <v xml:space="preserve"> </v>
      </c>
      <c r="J38" s="173" t="str">
        <f>IF('NEO PU'!R47=0," ",'NEO PU'!R47)</f>
        <v xml:space="preserve"> </v>
      </c>
      <c r="K38" s="173" t="str">
        <f>IF('NEO PU'!S47=0," ",'NEO PU'!S47)</f>
        <v xml:space="preserve"> </v>
      </c>
      <c r="L38" s="173" t="str">
        <f>IF('NEO PU'!T47=0," ",'NEO PU'!T47)</f>
        <v xml:space="preserve"> </v>
      </c>
      <c r="M38" s="463">
        <f t="shared" si="1"/>
        <v>0</v>
      </c>
      <c r="N38" s="59">
        <f>M38*'NEO PU'!H47</f>
        <v>0</v>
      </c>
      <c r="O38" s="59">
        <f>M38*'NEO PU'!AN47</f>
        <v>0</v>
      </c>
    </row>
    <row r="39" spans="1:15" ht="23.25" customHeight="1">
      <c r="A39" s="877" t="str">
        <f>'NEO PU'!D48</f>
        <v>NEO-32PU</v>
      </c>
      <c r="B39" s="869">
        <f>'NEO PU'!H48</f>
        <v>10</v>
      </c>
      <c r="C39" s="173" t="str">
        <f>IF('NEO PU'!K48=0," ",'NEO PU'!K48)</f>
        <v xml:space="preserve"> </v>
      </c>
      <c r="D39" s="173" t="str">
        <f>IF('NEO PU'!L48=0," ",'NEO PU'!L48)</f>
        <v xml:space="preserve"> </v>
      </c>
      <c r="E39" s="173" t="str">
        <f>IF('NEO PU'!M48=0," ",'NEO PU'!M48)</f>
        <v xml:space="preserve"> </v>
      </c>
      <c r="F39" s="173" t="str">
        <f>IF('NEO PU'!N48=0," ",'NEO PU'!N48)</f>
        <v xml:space="preserve"> </v>
      </c>
      <c r="G39" s="173" t="str">
        <f>IF('NEO PU'!O48=0," ",'NEO PU'!O48)</f>
        <v xml:space="preserve"> </v>
      </c>
      <c r="H39" s="173" t="str">
        <f>IF('NEO PU'!P48=0," ",'NEO PU'!P48)</f>
        <v xml:space="preserve"> </v>
      </c>
      <c r="I39" s="173" t="str">
        <f>IF('NEO PU'!Q48=0," ",'NEO PU'!Q48)</f>
        <v xml:space="preserve"> </v>
      </c>
      <c r="J39" s="173" t="str">
        <f>IF('NEO PU'!R48=0," ",'NEO PU'!R48)</f>
        <v xml:space="preserve"> </v>
      </c>
      <c r="K39" s="173" t="str">
        <f>IF('NEO PU'!S48=0," ",'NEO PU'!S48)</f>
        <v xml:space="preserve"> </v>
      </c>
      <c r="L39" s="173" t="str">
        <f>IF('NEO PU'!T48=0," ",'NEO PU'!T48)</f>
        <v xml:space="preserve"> </v>
      </c>
      <c r="M39" s="463">
        <f t="shared" si="1"/>
        <v>0</v>
      </c>
      <c r="N39" s="59">
        <f>M39*'NEO PU'!H48</f>
        <v>0</v>
      </c>
      <c r="O39" s="59">
        <f>M39*'NEO PU'!AN48</f>
        <v>0</v>
      </c>
    </row>
    <row r="40" spans="1:15" ht="23.25" customHeight="1">
      <c r="A40" s="877" t="str">
        <f>'NEO PU'!D49</f>
        <v>NEO-34PU</v>
      </c>
      <c r="B40" s="869">
        <f>'NEO PU'!H49</f>
        <v>10</v>
      </c>
      <c r="C40" s="173" t="str">
        <f>IF('NEO PU'!K49=0," ",'NEO PU'!K49)</f>
        <v xml:space="preserve"> </v>
      </c>
      <c r="D40" s="173" t="str">
        <f>IF('NEO PU'!L49=0," ",'NEO PU'!L49)</f>
        <v xml:space="preserve"> </v>
      </c>
      <c r="E40" s="173" t="str">
        <f>IF('NEO PU'!M49=0," ",'NEO PU'!M49)</f>
        <v xml:space="preserve"> </v>
      </c>
      <c r="F40" s="173" t="str">
        <f>IF('NEO PU'!N49=0," ",'NEO PU'!N49)</f>
        <v xml:space="preserve"> </v>
      </c>
      <c r="G40" s="173" t="str">
        <f>IF('NEO PU'!O49=0," ",'NEO PU'!O49)</f>
        <v xml:space="preserve"> </v>
      </c>
      <c r="H40" s="173" t="str">
        <f>IF('NEO PU'!P49=0," ",'NEO PU'!P49)</f>
        <v xml:space="preserve"> </v>
      </c>
      <c r="I40" s="173" t="str">
        <f>IF('NEO PU'!Q49=0," ",'NEO PU'!Q49)</f>
        <v xml:space="preserve"> </v>
      </c>
      <c r="J40" s="173" t="str">
        <f>IF('NEO PU'!R49=0," ",'NEO PU'!R49)</f>
        <v xml:space="preserve"> </v>
      </c>
      <c r="K40" s="173" t="str">
        <f>IF('NEO PU'!S49=0," ",'NEO PU'!S49)</f>
        <v xml:space="preserve"> </v>
      </c>
      <c r="L40" s="173" t="str">
        <f>IF('NEO PU'!T49=0," ",'NEO PU'!T49)</f>
        <v xml:space="preserve"> </v>
      </c>
      <c r="M40" s="463">
        <f t="shared" si="1"/>
        <v>0</v>
      </c>
      <c r="N40" s="59">
        <f>M40*'NEO PU'!H49</f>
        <v>0</v>
      </c>
      <c r="O40" s="59">
        <f>M40*'NEO PU'!AN49</f>
        <v>0</v>
      </c>
    </row>
    <row r="41" spans="1:15" ht="23.25" customHeight="1">
      <c r="A41" s="877" t="str">
        <f>'NEO PU'!D50</f>
        <v>NEO-36PU</v>
      </c>
      <c r="B41" s="869">
        <f>'NEO PU'!H50</f>
        <v>12</v>
      </c>
      <c r="C41" s="173" t="str">
        <f>IF('NEO PU'!K50=0," ",'NEO PU'!K50)</f>
        <v xml:space="preserve"> </v>
      </c>
      <c r="D41" s="173" t="str">
        <f>IF('NEO PU'!L50=0," ",'NEO PU'!L50)</f>
        <v xml:space="preserve"> </v>
      </c>
      <c r="E41" s="173" t="str">
        <f>IF('NEO PU'!M50=0," ",'NEO PU'!M50)</f>
        <v xml:space="preserve"> </v>
      </c>
      <c r="F41" s="173" t="str">
        <f>IF('NEO PU'!N50=0," ",'NEO PU'!N50)</f>
        <v xml:space="preserve"> </v>
      </c>
      <c r="G41" s="173" t="str">
        <f>IF('NEO PU'!O50=0," ",'NEO PU'!O50)</f>
        <v xml:space="preserve"> </v>
      </c>
      <c r="H41" s="173" t="str">
        <f>IF('NEO PU'!P50=0," ",'NEO PU'!P50)</f>
        <v xml:space="preserve"> </v>
      </c>
      <c r="I41" s="173" t="str">
        <f>IF('NEO PU'!Q50=0," ",'NEO PU'!Q50)</f>
        <v xml:space="preserve"> </v>
      </c>
      <c r="J41" s="173" t="str">
        <f>IF('NEO PU'!R50=0," ",'NEO PU'!R50)</f>
        <v xml:space="preserve"> </v>
      </c>
      <c r="K41" s="173" t="str">
        <f>IF('NEO PU'!S50=0," ",'NEO PU'!S50)</f>
        <v xml:space="preserve"> </v>
      </c>
      <c r="L41" s="173" t="str">
        <f>IF('NEO PU'!T50=0," ",'NEO PU'!T50)</f>
        <v xml:space="preserve"> </v>
      </c>
      <c r="M41" s="463">
        <f t="shared" si="1"/>
        <v>0</v>
      </c>
      <c r="N41" s="59">
        <f>M41*'NEO PU'!H50</f>
        <v>0</v>
      </c>
      <c r="O41" s="59">
        <f>M41*'NEO PU'!AN50</f>
        <v>0</v>
      </c>
    </row>
    <row r="42" spans="1:15" ht="23.25" customHeight="1">
      <c r="A42" s="877" t="str">
        <f>'NEO PU'!D51</f>
        <v>NEO-38PU</v>
      </c>
      <c r="B42" s="869">
        <f>'NEO PU'!H51</f>
        <v>12</v>
      </c>
      <c r="C42" s="173" t="str">
        <f>IF('NEO PU'!K51=0," ",'NEO PU'!K51)</f>
        <v xml:space="preserve"> </v>
      </c>
      <c r="D42" s="173" t="str">
        <f>IF('NEO PU'!L51=0," ",'NEO PU'!L51)</f>
        <v xml:space="preserve"> </v>
      </c>
      <c r="E42" s="173" t="str">
        <f>IF('NEO PU'!M51=0," ",'NEO PU'!M51)</f>
        <v xml:space="preserve"> </v>
      </c>
      <c r="F42" s="173" t="str">
        <f>IF('NEO PU'!N51=0," ",'NEO PU'!N51)</f>
        <v xml:space="preserve"> </v>
      </c>
      <c r="G42" s="173" t="str">
        <f>IF('NEO PU'!O51=0," ",'NEO PU'!O51)</f>
        <v xml:space="preserve"> </v>
      </c>
      <c r="H42" s="173" t="str">
        <f>IF('NEO PU'!P51=0," ",'NEO PU'!P51)</f>
        <v xml:space="preserve"> </v>
      </c>
      <c r="I42" s="173" t="str">
        <f>IF('NEO PU'!Q51=0," ",'NEO PU'!Q51)</f>
        <v xml:space="preserve"> </v>
      </c>
      <c r="J42" s="173" t="str">
        <f>IF('NEO PU'!R51=0," ",'NEO PU'!R51)</f>
        <v xml:space="preserve"> </v>
      </c>
      <c r="K42" s="173" t="str">
        <f>IF('NEO PU'!S51=0," ",'NEO PU'!S51)</f>
        <v xml:space="preserve"> </v>
      </c>
      <c r="L42" s="173" t="str">
        <f>IF('NEO PU'!T51=0," ",'NEO PU'!T51)</f>
        <v xml:space="preserve"> </v>
      </c>
      <c r="M42" s="463">
        <f>SUM(C42:L42)</f>
        <v>0</v>
      </c>
      <c r="N42" s="59">
        <f>M42*'NEO PU'!H51</f>
        <v>0</v>
      </c>
      <c r="O42" s="59">
        <f>M42*'NEO PU'!AN51</f>
        <v>0</v>
      </c>
    </row>
    <row r="43" spans="1:15" ht="23.25" customHeight="1">
      <c r="A43" s="877" t="str">
        <f>'NEO PU'!D52</f>
        <v>NEO-41PU</v>
      </c>
      <c r="B43" s="869">
        <f>'NEO PU'!H52</f>
        <v>22</v>
      </c>
      <c r="C43" s="173" t="str">
        <f>IF('NEO PU'!K52=0," ",'NEO PU'!K52)</f>
        <v xml:space="preserve"> </v>
      </c>
      <c r="D43" s="173" t="str">
        <f>IF('NEO PU'!L52=0," ",'NEO PU'!L52)</f>
        <v xml:space="preserve"> </v>
      </c>
      <c r="E43" s="173" t="str">
        <f>IF('NEO PU'!M52=0," ",'NEO PU'!M52)</f>
        <v xml:space="preserve"> </v>
      </c>
      <c r="F43" s="173" t="str">
        <f>IF('NEO PU'!N52=0," ",'NEO PU'!N52)</f>
        <v xml:space="preserve"> </v>
      </c>
      <c r="G43" s="173" t="str">
        <f>IF('NEO PU'!O52=0," ",'NEO PU'!O52)</f>
        <v xml:space="preserve"> </v>
      </c>
      <c r="H43" s="173" t="str">
        <f>IF('NEO PU'!P52=0," ",'NEO PU'!P52)</f>
        <v xml:space="preserve"> </v>
      </c>
      <c r="I43" s="173" t="str">
        <f>IF('NEO PU'!Q52=0," ",'NEO PU'!Q52)</f>
        <v xml:space="preserve"> </v>
      </c>
      <c r="J43" s="173" t="str">
        <f>IF('NEO PU'!R52=0," ",'NEO PU'!R52)</f>
        <v xml:space="preserve"> </v>
      </c>
      <c r="K43" s="173" t="str">
        <f>IF('NEO PU'!S52=0," ",'NEO PU'!S52)</f>
        <v xml:space="preserve"> </v>
      </c>
      <c r="L43" s="173" t="str">
        <f>IF('NEO PU'!T52=0," ",'NEO PU'!T52)</f>
        <v xml:space="preserve"> </v>
      </c>
      <c r="M43" s="463">
        <f t="shared" ref="M43:M55" si="2">SUM(C43:L43)</f>
        <v>0</v>
      </c>
      <c r="N43" s="59">
        <f>M43*'NEO PU'!H52</f>
        <v>0</v>
      </c>
      <c r="O43" s="59">
        <f>M43*'NEO PU'!AN52</f>
        <v>0</v>
      </c>
    </row>
    <row r="44" spans="1:15" ht="23.25" customHeight="1">
      <c r="A44" s="877" t="str">
        <f>'NEO PU'!D53</f>
        <v>NEO-42PU</v>
      </c>
      <c r="B44" s="869">
        <f>'NEO PU'!H53</f>
        <v>12</v>
      </c>
      <c r="C44" s="173" t="str">
        <f>IF('NEO PU'!K53=0," ",'NEO PU'!K53)</f>
        <v xml:space="preserve"> </v>
      </c>
      <c r="D44" s="173" t="str">
        <f>IF('NEO PU'!L53=0," ",'NEO PU'!L53)</f>
        <v xml:space="preserve"> </v>
      </c>
      <c r="E44" s="173" t="str">
        <f>IF('NEO PU'!M53=0," ",'NEO PU'!M53)</f>
        <v xml:space="preserve"> </v>
      </c>
      <c r="F44" s="173" t="str">
        <f>IF('NEO PU'!N53=0," ",'NEO PU'!N53)</f>
        <v xml:space="preserve"> </v>
      </c>
      <c r="G44" s="173" t="str">
        <f>IF('NEO PU'!O53=0," ",'NEO PU'!O53)</f>
        <v xml:space="preserve"> </v>
      </c>
      <c r="H44" s="173" t="str">
        <f>IF('NEO PU'!P53=0," ",'NEO PU'!P53)</f>
        <v xml:space="preserve"> </v>
      </c>
      <c r="I44" s="173" t="str">
        <f>IF('NEO PU'!Q53=0," ",'NEO PU'!Q53)</f>
        <v xml:space="preserve"> </v>
      </c>
      <c r="J44" s="173" t="str">
        <f>IF('NEO PU'!R53=0," ",'NEO PU'!R53)</f>
        <v xml:space="preserve"> </v>
      </c>
      <c r="K44" s="173" t="str">
        <f>IF('NEO PU'!S53=0," ",'NEO PU'!S53)</f>
        <v xml:space="preserve"> </v>
      </c>
      <c r="L44" s="173" t="str">
        <f>IF('NEO PU'!T53=0," ",'NEO PU'!T53)</f>
        <v xml:space="preserve"> </v>
      </c>
      <c r="M44" s="463">
        <f t="shared" si="2"/>
        <v>0</v>
      </c>
      <c r="N44" s="59">
        <f>M44*'NEO PU'!H53</f>
        <v>0</v>
      </c>
      <c r="O44" s="59">
        <f>M44*'NEO PU'!AN53</f>
        <v>0</v>
      </c>
    </row>
    <row r="45" spans="1:15" ht="23.25" customHeight="1">
      <c r="A45" s="877" t="str">
        <f>'NEO PU'!D54</f>
        <v>NEO-43PU</v>
      </c>
      <c r="B45" s="869">
        <f>'NEO PU'!H54</f>
        <v>12</v>
      </c>
      <c r="C45" s="173" t="str">
        <f>IF('NEO PU'!K54=0," ",'NEO PU'!K54)</f>
        <v xml:space="preserve"> </v>
      </c>
      <c r="D45" s="173" t="str">
        <f>IF('NEO PU'!L54=0," ",'NEO PU'!L54)</f>
        <v xml:space="preserve"> </v>
      </c>
      <c r="E45" s="173" t="str">
        <f>IF('NEO PU'!M54=0," ",'NEO PU'!M54)</f>
        <v xml:space="preserve"> </v>
      </c>
      <c r="F45" s="173" t="str">
        <f>IF('NEO PU'!N54=0," ",'NEO PU'!N54)</f>
        <v xml:space="preserve"> </v>
      </c>
      <c r="G45" s="173" t="str">
        <f>IF('NEO PU'!O54=0," ",'NEO PU'!O54)</f>
        <v xml:space="preserve"> </v>
      </c>
      <c r="H45" s="173" t="str">
        <f>IF('NEO PU'!P54=0," ",'NEO PU'!P54)</f>
        <v xml:space="preserve"> </v>
      </c>
      <c r="I45" s="173" t="str">
        <f>IF('NEO PU'!Q54=0," ",'NEO PU'!Q54)</f>
        <v xml:space="preserve"> </v>
      </c>
      <c r="J45" s="173" t="str">
        <f>IF('NEO PU'!R54=0," ",'NEO PU'!R54)</f>
        <v xml:space="preserve"> </v>
      </c>
      <c r="K45" s="173" t="str">
        <f>IF('NEO PU'!S54=0," ",'NEO PU'!S54)</f>
        <v xml:space="preserve"> </v>
      </c>
      <c r="L45" s="173" t="str">
        <f>IF('NEO PU'!T54=0," ",'NEO PU'!T54)</f>
        <v xml:space="preserve"> </v>
      </c>
      <c r="M45" s="463">
        <f t="shared" si="2"/>
        <v>0</v>
      </c>
      <c r="N45" s="59">
        <f>M45*'NEO PU'!H54</f>
        <v>0</v>
      </c>
      <c r="O45" s="59">
        <f>M45*'NEO PU'!AN54</f>
        <v>0</v>
      </c>
    </row>
    <row r="46" spans="1:15" ht="23.25" customHeight="1">
      <c r="A46" s="877" t="str">
        <f>'NEO PU'!D55</f>
        <v>NEO-44PU</v>
      </c>
      <c r="B46" s="869">
        <f>'NEO PU'!H55</f>
        <v>12</v>
      </c>
      <c r="C46" s="173" t="str">
        <f>IF('NEO PU'!K55=0," ",'NEO PU'!K55)</f>
        <v xml:space="preserve"> </v>
      </c>
      <c r="D46" s="173" t="str">
        <f>IF('NEO PU'!L55=0," ",'NEO PU'!L55)</f>
        <v xml:space="preserve"> </v>
      </c>
      <c r="E46" s="173" t="str">
        <f>IF('NEO PU'!M55=0," ",'NEO PU'!M55)</f>
        <v xml:space="preserve"> </v>
      </c>
      <c r="F46" s="173" t="str">
        <f>IF('NEO PU'!N55=0," ",'NEO PU'!N55)</f>
        <v xml:space="preserve"> </v>
      </c>
      <c r="G46" s="173" t="str">
        <f>IF('NEO PU'!O55=0," ",'NEO PU'!O55)</f>
        <v xml:space="preserve"> </v>
      </c>
      <c r="H46" s="173" t="str">
        <f>IF('NEO PU'!P55=0," ",'NEO PU'!P55)</f>
        <v xml:space="preserve"> </v>
      </c>
      <c r="I46" s="173" t="str">
        <f>IF('NEO PU'!Q55=0," ",'NEO PU'!Q55)</f>
        <v xml:space="preserve"> </v>
      </c>
      <c r="J46" s="173" t="str">
        <f>IF('NEO PU'!R55=0," ",'NEO PU'!R55)</f>
        <v xml:space="preserve"> </v>
      </c>
      <c r="K46" s="173" t="str">
        <f>IF('NEO PU'!S55=0," ",'NEO PU'!S55)</f>
        <v xml:space="preserve"> </v>
      </c>
      <c r="L46" s="173" t="str">
        <f>IF('NEO PU'!T55=0," ",'NEO PU'!T55)</f>
        <v xml:space="preserve"> </v>
      </c>
      <c r="M46" s="463">
        <f t="shared" si="2"/>
        <v>0</v>
      </c>
      <c r="N46" s="59">
        <f>M46*'NEO PU'!H55</f>
        <v>0</v>
      </c>
      <c r="O46" s="59">
        <f>M46*'NEO PU'!AN55</f>
        <v>0</v>
      </c>
    </row>
    <row r="47" spans="1:15" ht="23.25" customHeight="1">
      <c r="A47" s="877" t="str">
        <f>'NEO PU'!D56</f>
        <v>NEO-45PU</v>
      </c>
      <c r="B47" s="869">
        <f>'NEO PU'!H56</f>
        <v>10</v>
      </c>
      <c r="C47" s="173" t="str">
        <f>IF('NEO PU'!K56=0," ",'NEO PU'!K56)</f>
        <v xml:space="preserve"> </v>
      </c>
      <c r="D47" s="173" t="str">
        <f>IF('NEO PU'!L56=0," ",'NEO PU'!L56)</f>
        <v xml:space="preserve"> </v>
      </c>
      <c r="E47" s="173" t="str">
        <f>IF('NEO PU'!M56=0," ",'NEO PU'!M56)</f>
        <v xml:space="preserve"> </v>
      </c>
      <c r="F47" s="173" t="str">
        <f>IF('NEO PU'!N56=0," ",'NEO PU'!N56)</f>
        <v xml:space="preserve"> </v>
      </c>
      <c r="G47" s="173" t="str">
        <f>IF('NEO PU'!O56=0," ",'NEO PU'!O56)</f>
        <v xml:space="preserve"> </v>
      </c>
      <c r="H47" s="173" t="str">
        <f>IF('NEO PU'!P56=0," ",'NEO PU'!P56)</f>
        <v xml:space="preserve"> </v>
      </c>
      <c r="I47" s="173" t="str">
        <f>IF('NEO PU'!Q56=0," ",'NEO PU'!Q56)</f>
        <v xml:space="preserve"> </v>
      </c>
      <c r="J47" s="173" t="str">
        <f>IF('NEO PU'!R56=0," ",'NEO PU'!R56)</f>
        <v xml:space="preserve"> </v>
      </c>
      <c r="K47" s="173" t="str">
        <f>IF('NEO PU'!S56=0," ",'NEO PU'!S56)</f>
        <v xml:space="preserve"> </v>
      </c>
      <c r="L47" s="173" t="str">
        <f>IF('NEO PU'!T56=0," ",'NEO PU'!T56)</f>
        <v xml:space="preserve"> </v>
      </c>
      <c r="M47" s="463">
        <f t="shared" si="2"/>
        <v>0</v>
      </c>
      <c r="N47" s="59">
        <f>M47*'NEO PU'!H56</f>
        <v>0</v>
      </c>
      <c r="O47" s="59">
        <f>M47*'NEO PU'!AN56</f>
        <v>0</v>
      </c>
    </row>
    <row r="48" spans="1:15" ht="23.25" customHeight="1">
      <c r="A48" s="877" t="str">
        <f>'NEO PU'!D57</f>
        <v>NEO-46PU</v>
      </c>
      <c r="B48" s="869">
        <f>'NEO PU'!H57</f>
        <v>8</v>
      </c>
      <c r="C48" s="173" t="str">
        <f>IF('NEO PU'!K57=0," ",'NEO PU'!K57)</f>
        <v xml:space="preserve"> </v>
      </c>
      <c r="D48" s="173" t="str">
        <f>IF('NEO PU'!L57=0," ",'NEO PU'!L57)</f>
        <v xml:space="preserve"> </v>
      </c>
      <c r="E48" s="173" t="str">
        <f>IF('NEO PU'!M57=0," ",'NEO PU'!M57)</f>
        <v xml:space="preserve"> </v>
      </c>
      <c r="F48" s="173" t="str">
        <f>IF('NEO PU'!N57=0," ",'NEO PU'!N57)</f>
        <v xml:space="preserve"> </v>
      </c>
      <c r="G48" s="173" t="str">
        <f>IF('NEO PU'!O57=0," ",'NEO PU'!O57)</f>
        <v xml:space="preserve"> </v>
      </c>
      <c r="H48" s="173" t="str">
        <f>IF('NEO PU'!P57=0," ",'NEO PU'!P57)</f>
        <v xml:space="preserve"> </v>
      </c>
      <c r="I48" s="173" t="str">
        <f>IF('NEO PU'!Q57=0," ",'NEO PU'!Q57)</f>
        <v xml:space="preserve"> </v>
      </c>
      <c r="J48" s="173" t="str">
        <f>IF('NEO PU'!R57=0," ",'NEO PU'!R57)</f>
        <v xml:space="preserve"> </v>
      </c>
      <c r="K48" s="173" t="str">
        <f>IF('NEO PU'!S57=0," ",'NEO PU'!S57)</f>
        <v xml:space="preserve"> </v>
      </c>
      <c r="L48" s="173" t="str">
        <f>IF('NEO PU'!T57=0," ",'NEO PU'!T57)</f>
        <v xml:space="preserve"> </v>
      </c>
      <c r="M48" s="463">
        <f t="shared" si="2"/>
        <v>0</v>
      </c>
      <c r="N48" s="59">
        <f>M48*'NEO PU'!H57</f>
        <v>0</v>
      </c>
      <c r="O48" s="59">
        <f>M48*'NEO PU'!AN57</f>
        <v>0</v>
      </c>
    </row>
    <row r="49" spans="1:18" ht="23.25" customHeight="1">
      <c r="A49" s="877" t="str">
        <f>'NEO PU'!D58</f>
        <v>NEO-47PU</v>
      </c>
      <c r="B49" s="869">
        <f>'NEO PU'!H58</f>
        <v>8</v>
      </c>
      <c r="C49" s="173" t="str">
        <f>IF('NEO PU'!K58=0," ",'NEO PU'!K58)</f>
        <v xml:space="preserve"> </v>
      </c>
      <c r="D49" s="173" t="str">
        <f>IF('NEO PU'!L58=0," ",'NEO PU'!L58)</f>
        <v xml:space="preserve"> </v>
      </c>
      <c r="E49" s="173" t="str">
        <f>IF('NEO PU'!M58=0," ",'NEO PU'!M58)</f>
        <v xml:space="preserve"> </v>
      </c>
      <c r="F49" s="173" t="str">
        <f>IF('NEO PU'!N58=0," ",'NEO PU'!N58)</f>
        <v xml:space="preserve"> </v>
      </c>
      <c r="G49" s="173" t="str">
        <f>IF('NEO PU'!O58=0," ",'NEO PU'!O58)</f>
        <v xml:space="preserve"> </v>
      </c>
      <c r="H49" s="173" t="str">
        <f>IF('NEO PU'!P58=0," ",'NEO PU'!P58)</f>
        <v xml:space="preserve"> </v>
      </c>
      <c r="I49" s="173" t="str">
        <f>IF('NEO PU'!Q58=0," ",'NEO PU'!Q58)</f>
        <v xml:space="preserve"> </v>
      </c>
      <c r="J49" s="173" t="str">
        <f>IF('NEO PU'!R58=0," ",'NEO PU'!R58)</f>
        <v xml:space="preserve"> </v>
      </c>
      <c r="K49" s="173" t="str">
        <f>IF('NEO PU'!S58=0," ",'NEO PU'!S58)</f>
        <v xml:space="preserve"> </v>
      </c>
      <c r="L49" s="173" t="str">
        <f>IF('NEO PU'!T58=0," ",'NEO PU'!T58)</f>
        <v xml:space="preserve"> </v>
      </c>
      <c r="M49" s="463">
        <f t="shared" si="2"/>
        <v>0</v>
      </c>
      <c r="N49" s="59">
        <f>M49*'NEO PU'!H58</f>
        <v>0</v>
      </c>
      <c r="O49" s="59">
        <f>M49*'NEO PU'!AN58</f>
        <v>0</v>
      </c>
    </row>
    <row r="50" spans="1:18" ht="23.25" customHeight="1">
      <c r="A50" s="877"/>
      <c r="B50" s="869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463">
        <f t="shared" si="2"/>
        <v>0</v>
      </c>
      <c r="N50" s="59">
        <f>M50*'NEO PU'!H59</f>
        <v>0</v>
      </c>
      <c r="O50" s="59">
        <f>M50*'NEO PU'!AN59</f>
        <v>0</v>
      </c>
    </row>
    <row r="51" spans="1:18" ht="23.25" customHeight="1">
      <c r="A51" s="877" t="str">
        <f>'NEO PU'!D60</f>
        <v>DCJ-PU</v>
      </c>
      <c r="B51" s="869">
        <f>'NEO PU'!H60</f>
        <v>6</v>
      </c>
      <c r="C51" s="173" t="str">
        <f>IF('NEO PU'!K60=0," ",'NEO PU'!K60)</f>
        <v xml:space="preserve"> </v>
      </c>
      <c r="D51" s="173" t="str">
        <f>IF('NEO PU'!L60=0," ",'NEO PU'!L60)</f>
        <v xml:space="preserve"> </v>
      </c>
      <c r="E51" s="173" t="str">
        <f>IF('NEO PU'!M60=0," ",'NEO PU'!M60)</f>
        <v xml:space="preserve"> </v>
      </c>
      <c r="F51" s="173" t="str">
        <f>IF('NEO PU'!N60=0," ",'NEO PU'!N60)</f>
        <v xml:space="preserve"> </v>
      </c>
      <c r="G51" s="173" t="str">
        <f>IF('NEO PU'!O60=0," ",'NEO PU'!O60)</f>
        <v xml:space="preserve"> </v>
      </c>
      <c r="H51" s="173" t="str">
        <f>IF('NEO PU'!P60=0," ",'NEO PU'!P60)</f>
        <v xml:space="preserve"> </v>
      </c>
      <c r="I51" s="173" t="str">
        <f>IF('NEO PU'!Q60=0," ",'NEO PU'!Q60)</f>
        <v xml:space="preserve"> </v>
      </c>
      <c r="J51" s="173" t="str">
        <f>IF('NEO PU'!R60=0," ",'NEO PU'!R60)</f>
        <v xml:space="preserve"> </v>
      </c>
      <c r="K51" s="173" t="str">
        <f>IF('NEO PU'!S60=0," ",'NEO PU'!S60)</f>
        <v xml:space="preserve"> </v>
      </c>
      <c r="L51" s="173" t="str">
        <f>IF('NEO PU'!T60=0," ",'NEO PU'!T60)</f>
        <v xml:space="preserve"> </v>
      </c>
      <c r="M51" s="463">
        <f t="shared" si="2"/>
        <v>0</v>
      </c>
      <c r="N51" s="59">
        <f>M51*'NEO PU'!H60</f>
        <v>0</v>
      </c>
      <c r="O51" s="59">
        <f>M51*'NEO PU'!AN60</f>
        <v>0</v>
      </c>
    </row>
    <row r="52" spans="1:18" ht="23.25" customHeight="1">
      <c r="A52" s="877" t="str">
        <f>'NEO PU'!D61</f>
        <v>DCF-PU</v>
      </c>
      <c r="B52" s="869">
        <f>'NEO PU'!H61</f>
        <v>10</v>
      </c>
      <c r="C52" s="173" t="str">
        <f>IF('NEO PU'!K61=0," ",'NEO PU'!K61)</f>
        <v xml:space="preserve"> </v>
      </c>
      <c r="D52" s="173" t="str">
        <f>IF('NEO PU'!L61=0," ",'NEO PU'!L61)</f>
        <v xml:space="preserve"> </v>
      </c>
      <c r="E52" s="173" t="str">
        <f>IF('NEO PU'!M61=0," ",'NEO PU'!M61)</f>
        <v xml:space="preserve"> </v>
      </c>
      <c r="F52" s="173" t="str">
        <f>IF('NEO PU'!N61=0," ",'NEO PU'!N61)</f>
        <v xml:space="preserve"> </v>
      </c>
      <c r="G52" s="173" t="str">
        <f>IF('NEO PU'!O61=0," ",'NEO PU'!O61)</f>
        <v xml:space="preserve"> </v>
      </c>
      <c r="H52" s="173" t="str">
        <f>IF('NEO PU'!P61=0," ",'NEO PU'!P61)</f>
        <v xml:space="preserve"> </v>
      </c>
      <c r="I52" s="173" t="str">
        <f>IF('NEO PU'!Q61=0," ",'NEO PU'!Q61)</f>
        <v xml:space="preserve"> </v>
      </c>
      <c r="J52" s="173" t="str">
        <f>IF('NEO PU'!R61=0," ",'NEO PU'!R61)</f>
        <v xml:space="preserve"> </v>
      </c>
      <c r="K52" s="173" t="str">
        <f>IF('NEO PU'!S61=0," ",'NEO PU'!S61)</f>
        <v xml:space="preserve"> </v>
      </c>
      <c r="L52" s="173" t="str">
        <f>IF('NEO PU'!T61=0," ",'NEO PU'!T61)</f>
        <v xml:space="preserve"> </v>
      </c>
      <c r="M52" s="463">
        <f t="shared" si="2"/>
        <v>0</v>
      </c>
      <c r="N52" s="59">
        <f>M52*'NEO PU'!H61</f>
        <v>0</v>
      </c>
      <c r="O52" s="59">
        <f>M52*'NEO PU'!AN61</f>
        <v>0</v>
      </c>
    </row>
    <row r="53" spans="1:18" ht="23.25" customHeight="1">
      <c r="A53" s="877" t="str">
        <f>'NEO PU'!D62</f>
        <v>REDUCTORS PU</v>
      </c>
      <c r="B53" s="869">
        <f>'NEO PU'!H62</f>
        <v>0</v>
      </c>
      <c r="C53" s="173" t="str">
        <f>IF('NEO PU'!K62=0," ",'NEO PU'!K62)</f>
        <v xml:space="preserve"> </v>
      </c>
      <c r="D53" s="173" t="str">
        <f>IF('NEO PU'!L62=0," ",'NEO PU'!L62)</f>
        <v xml:space="preserve"> </v>
      </c>
      <c r="E53" s="173" t="str">
        <f>IF('NEO PU'!M62=0," ",'NEO PU'!M62)</f>
        <v xml:space="preserve"> </v>
      </c>
      <c r="F53" s="173" t="str">
        <f>IF('NEO PU'!N62=0," ",'NEO PU'!N62)</f>
        <v xml:space="preserve"> </v>
      </c>
      <c r="G53" s="173" t="str">
        <f>IF('NEO PU'!O62=0," ",'NEO PU'!O62)</f>
        <v xml:space="preserve"> </v>
      </c>
      <c r="H53" s="173" t="str">
        <f>IF('NEO PU'!P62=0," ",'NEO PU'!P62)</f>
        <v xml:space="preserve"> </v>
      </c>
      <c r="I53" s="173" t="str">
        <f>IF('NEO PU'!Q62=0," ",'NEO PU'!Q62)</f>
        <v xml:space="preserve"> </v>
      </c>
      <c r="J53" s="173" t="str">
        <f>IF('NEO PU'!R62=0," ",'NEO PU'!R62)</f>
        <v xml:space="preserve"> </v>
      </c>
      <c r="K53" s="173" t="str">
        <f>IF('NEO PU'!S62=0," ",'NEO PU'!S62)</f>
        <v xml:space="preserve"> </v>
      </c>
      <c r="L53" s="173" t="str">
        <f>IF('NEO PU'!T62=0," ",'NEO PU'!T62)</f>
        <v xml:space="preserve"> </v>
      </c>
      <c r="M53" s="463">
        <f t="shared" si="2"/>
        <v>0</v>
      </c>
      <c r="N53" s="59">
        <f>M53*'NEO PU'!H62</f>
        <v>0</v>
      </c>
      <c r="O53" s="59">
        <f>M53*'NEO PU'!AN62</f>
        <v>0</v>
      </c>
    </row>
    <row r="54" spans="1:18" ht="23.25" customHeight="1">
      <c r="A54" s="877" t="str">
        <f>'NEO PU'!D63</f>
        <v>REDUCTOR-30PU</v>
      </c>
      <c r="B54" s="869">
        <f>'NEO PU'!H63</f>
        <v>30</v>
      </c>
      <c r="C54" s="173" t="str">
        <f>IF('NEO PU'!K63=0," ",'NEO PU'!K63)</f>
        <v xml:space="preserve"> </v>
      </c>
      <c r="D54" s="173" t="str">
        <f>IF('NEO PU'!L63=0," ",'NEO PU'!L63)</f>
        <v xml:space="preserve"> </v>
      </c>
      <c r="E54" s="173" t="str">
        <f>IF('NEO PU'!M63=0," ",'NEO PU'!M63)</f>
        <v xml:space="preserve"> </v>
      </c>
      <c r="F54" s="173" t="str">
        <f>IF('NEO PU'!N63=0," ",'NEO PU'!N63)</f>
        <v xml:space="preserve"> </v>
      </c>
      <c r="G54" s="173" t="str">
        <f>IF('NEO PU'!O63=0," ",'NEO PU'!O63)</f>
        <v xml:space="preserve"> </v>
      </c>
      <c r="H54" s="173" t="str">
        <f>IF('NEO PU'!P63=0," ",'NEO PU'!P63)</f>
        <v xml:space="preserve"> </v>
      </c>
      <c r="I54" s="173" t="str">
        <f>IF('NEO PU'!Q63=0," ",'NEO PU'!Q63)</f>
        <v xml:space="preserve"> </v>
      </c>
      <c r="J54" s="173" t="str">
        <f>IF('NEO PU'!R63=0," ",'NEO PU'!R63)</f>
        <v xml:space="preserve"> </v>
      </c>
      <c r="K54" s="173" t="str">
        <f>IF('NEO PU'!S63=0," ",'NEO PU'!S63)</f>
        <v xml:space="preserve"> </v>
      </c>
      <c r="L54" s="173" t="str">
        <f>IF('NEO PU'!T63=0," ",'NEO PU'!T63)</f>
        <v xml:space="preserve"> </v>
      </c>
      <c r="M54" s="463">
        <f t="shared" si="2"/>
        <v>0</v>
      </c>
      <c r="N54" s="59">
        <f>M54*'NEO PU'!H63</f>
        <v>0</v>
      </c>
      <c r="O54" s="59">
        <f>M54*'NEO PU'!AN63</f>
        <v>0</v>
      </c>
    </row>
    <row r="55" spans="1:18" ht="23.25" customHeight="1">
      <c r="A55" s="877" t="str">
        <f>'NEO PU'!D64</f>
        <v>REDUCTOR-100PU</v>
      </c>
      <c r="B55" s="869">
        <f>'NEO PU'!H64</f>
        <v>100</v>
      </c>
      <c r="C55" s="173" t="str">
        <f>IF('NEO PU'!K64=0," ",'NEO PU'!K64)</f>
        <v xml:space="preserve"> </v>
      </c>
      <c r="D55" s="173" t="str">
        <f>IF('NEO PU'!L64=0," ",'NEO PU'!L64)</f>
        <v xml:space="preserve"> </v>
      </c>
      <c r="E55" s="173" t="str">
        <f>IF('NEO PU'!M64=0," ",'NEO PU'!M64)</f>
        <v xml:space="preserve"> </v>
      </c>
      <c r="F55" s="173" t="str">
        <f>IF('NEO PU'!N64=0," ",'NEO PU'!N64)</f>
        <v xml:space="preserve"> </v>
      </c>
      <c r="G55" s="173" t="str">
        <f>IF('NEO PU'!O64=0," ",'NEO PU'!O64)</f>
        <v xml:space="preserve"> </v>
      </c>
      <c r="H55" s="173" t="str">
        <f>IF('NEO PU'!P64=0," ",'NEO PU'!P64)</f>
        <v xml:space="preserve"> </v>
      </c>
      <c r="I55" s="173" t="str">
        <f>IF('NEO PU'!Q64=0," ",'NEO PU'!Q64)</f>
        <v xml:space="preserve"> </v>
      </c>
      <c r="J55" s="173" t="str">
        <f>IF('NEO PU'!R64=0," ",'NEO PU'!R64)</f>
        <v xml:space="preserve"> </v>
      </c>
      <c r="K55" s="173" t="str">
        <f>IF('NEO PU'!S64=0," ",'NEO PU'!S64)</f>
        <v xml:space="preserve"> </v>
      </c>
      <c r="L55" s="173" t="str">
        <f>IF('NEO PU'!T64=0," ",'NEO PU'!T64)</f>
        <v xml:space="preserve"> </v>
      </c>
      <c r="M55" s="463">
        <f t="shared" si="2"/>
        <v>0</v>
      </c>
      <c r="N55" s="59">
        <f>M55*'NEO PU'!H64</f>
        <v>0</v>
      </c>
      <c r="O55" s="59">
        <f>M55*'NEO PU'!AN64</f>
        <v>0</v>
      </c>
    </row>
    <row r="57" spans="1:18" ht="23.25" customHeight="1">
      <c r="A57" s="860" t="s">
        <v>517</v>
      </c>
      <c r="B57" s="50"/>
      <c r="C57" s="861"/>
      <c r="D57" s="862"/>
      <c r="E57" s="50"/>
      <c r="F57" s="50"/>
      <c r="G57" s="35" t="s">
        <v>32</v>
      </c>
      <c r="H57" s="35"/>
      <c r="I57" s="36"/>
      <c r="J57" s="36"/>
      <c r="K57" s="36"/>
      <c r="L57" s="51"/>
      <c r="M57" s="51"/>
      <c r="N57" s="51"/>
      <c r="O57" s="51"/>
      <c r="P57" s="51"/>
      <c r="Q57" s="49"/>
      <c r="R57" s="49"/>
    </row>
    <row r="58" spans="1:18" ht="23.25" customHeight="1">
      <c r="A58" s="910"/>
      <c r="B58" s="35"/>
      <c r="C58" s="909"/>
      <c r="D58" s="50"/>
      <c r="E58" s="50"/>
      <c r="F58" s="50"/>
      <c r="G58" s="35" t="s">
        <v>33</v>
      </c>
      <c r="H58" s="35"/>
      <c r="I58" s="37"/>
      <c r="J58" s="37"/>
      <c r="K58" s="37"/>
      <c r="L58" s="556"/>
      <c r="M58" s="556"/>
      <c r="N58" s="51"/>
      <c r="O58" s="51"/>
      <c r="P58" s="51"/>
      <c r="Q58" s="49"/>
      <c r="R58" s="49"/>
    </row>
    <row r="59" spans="1:18" ht="23.25" customHeight="1">
      <c r="A59" s="910"/>
      <c r="B59" s="35"/>
      <c r="C59" s="909"/>
      <c r="D59" s="50"/>
      <c r="E59" s="50"/>
      <c r="F59" s="50"/>
      <c r="G59" s="35" t="s">
        <v>34</v>
      </c>
      <c r="H59" s="35"/>
      <c r="I59" s="37"/>
      <c r="J59" s="37"/>
      <c r="K59" s="37"/>
      <c r="L59" s="556"/>
      <c r="M59" s="556"/>
      <c r="N59" s="51"/>
      <c r="O59" s="51"/>
      <c r="P59" s="51"/>
      <c r="Q59" s="49"/>
      <c r="R59" s="49"/>
    </row>
    <row r="60" spans="1:18" ht="23.25" customHeight="1">
      <c r="A60" s="910"/>
      <c r="B60" s="35"/>
      <c r="C60" s="909"/>
      <c r="D60" s="50"/>
      <c r="E60" s="50"/>
      <c r="F60" s="50"/>
      <c r="G60" s="35"/>
      <c r="H60" s="35"/>
      <c r="I60" s="34"/>
      <c r="J60" s="34"/>
      <c r="K60" s="34"/>
      <c r="L60" s="50"/>
      <c r="M60" s="50"/>
      <c r="N60" s="50"/>
      <c r="O60" s="50"/>
      <c r="P60" s="50"/>
      <c r="Q60" s="49"/>
      <c r="R60" s="49"/>
    </row>
  </sheetData>
  <sheetProtection selectLockedCells="1" selectUnlockedCells="1"/>
  <autoFilter ref="M7:M55" xr:uid="{00000000-0009-0000-0000-000006000000}"/>
  <mergeCells count="8">
    <mergeCell ref="B7:B8"/>
    <mergeCell ref="J2:M2"/>
    <mergeCell ref="A4:C4"/>
    <mergeCell ref="K4:O4"/>
    <mergeCell ref="A1:D2"/>
    <mergeCell ref="H2:I2"/>
    <mergeCell ref="A5:J5"/>
    <mergeCell ref="K5:O5"/>
  </mergeCells>
  <conditionalFormatting sqref="C7:L7 A7">
    <cfRule type="dataBar" priority="1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{441C62CA-73DD-4A9B-AAAF-69F85246553F}</x14:id>
        </ext>
      </extLst>
    </cfRule>
  </conditionalFormatting>
  <pageMargins left="0.25" right="0.25" top="0.75" bottom="0.75" header="0.3" footer="0.3"/>
  <pageSetup paperSize="9" fitToHeight="0" orientation="landscape" horizontalDpi="4294967292" verticalDpi="4294967292" r:id="rId1"/>
  <headerFooter>
    <oddHeader>&amp;LPRODUCTION/PACKING LIST&amp;C
&amp;RNEO PU</oddHead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41C62CA-73DD-4A9B-AAAF-69F8524655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C7:L7 A7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3F108-68A4-48FC-B320-1117BF089C6A}">
  <sheetPr codeName="List6">
    <tabColor theme="0" tint="-4.9989318521683403E-2"/>
    <pageSetUpPr fitToPage="1"/>
  </sheetPr>
  <dimension ref="A1:DI32"/>
  <sheetViews>
    <sheetView showGridLines="0" showRowColHeaders="0" zoomScale="80" zoomScaleNormal="80" zoomScalePageLayoutView="75" workbookViewId="0">
      <pane ySplit="8" topLeftCell="A10" activePane="bottomLeft" state="frozen"/>
      <selection pane="bottomLeft" activeCell="J14" sqref="J14"/>
    </sheetView>
  </sheetViews>
  <sheetFormatPr baseColWidth="10" defaultColWidth="0" defaultRowHeight="21"/>
  <cols>
    <col min="1" max="1" width="3.5" style="414" customWidth="1"/>
    <col min="2" max="2" width="14.6640625" style="34" customWidth="1"/>
    <col min="3" max="3" width="12.5" style="110" customWidth="1"/>
    <col min="4" max="4" width="3.5" style="414" customWidth="1"/>
    <col min="5" max="5" width="11.6640625" style="2" customWidth="1"/>
    <col min="6" max="6" width="10" style="2" customWidth="1"/>
    <col min="7" max="7" width="7.6640625" style="2" customWidth="1"/>
    <col min="8" max="8" width="11.6640625" style="34" bestFit="1" customWidth="1"/>
    <col min="9" max="9" width="14.6640625" style="6" customWidth="1"/>
    <col min="10" max="28" width="9.83203125" style="384" customWidth="1"/>
    <col min="29" max="29" width="18.1640625" style="6" customWidth="1"/>
    <col min="30" max="30" width="10.6640625" style="6" customWidth="1"/>
    <col min="31" max="31" width="10.6640625" style="34" customWidth="1"/>
    <col min="32" max="33" width="11" style="34" customWidth="1"/>
    <col min="34" max="34" width="11" style="384" customWidth="1"/>
    <col min="35" max="35" width="11" style="34" customWidth="1"/>
    <col min="36" max="36" width="6.5" style="415" hidden="1" customWidth="1"/>
    <col min="37" max="37" width="6.5" style="416" hidden="1" customWidth="1"/>
    <col min="38" max="38" width="5" style="13" hidden="1" customWidth="1"/>
    <col min="39" max="39" width="4.5" style="14" hidden="1" customWidth="1"/>
    <col min="40" max="40" width="4.6640625" style="15" hidden="1" customWidth="1"/>
    <col min="41" max="41" width="5" style="16" hidden="1" customWidth="1"/>
    <col min="42" max="42" width="5" style="17" hidden="1" customWidth="1"/>
    <col min="43" max="46" width="5" style="18" hidden="1" customWidth="1"/>
    <col min="47" max="48" width="5" style="19" hidden="1" customWidth="1"/>
    <col min="49" max="49" width="5.6640625" style="21" hidden="1" customWidth="1"/>
    <col min="50" max="51" width="5.1640625" style="163" hidden="1" customWidth="1"/>
    <col min="52" max="56" width="4.1640625" style="167" hidden="1" customWidth="1"/>
    <col min="57" max="57" width="6.5" style="415" hidden="1" customWidth="1"/>
    <col min="58" max="58" width="8.6640625" style="580" hidden="1" customWidth="1"/>
    <col min="59" max="59" width="8.6640625" style="34" hidden="1" customWidth="1"/>
    <col min="60" max="60" width="8.6640625" style="580" hidden="1" customWidth="1"/>
    <col min="61" max="61" width="8.6640625" style="34" hidden="1" customWidth="1"/>
    <col min="62" max="62" width="8.6640625" style="580" hidden="1" customWidth="1"/>
    <col min="63" max="63" width="8.6640625" style="34" hidden="1" customWidth="1"/>
    <col min="64" max="64" width="8" style="581" hidden="1" customWidth="1"/>
    <col min="65" max="65" width="8" style="34" hidden="1" customWidth="1"/>
    <col min="66" max="66" width="8.6640625" style="581" hidden="1" customWidth="1"/>
    <col min="67" max="67" width="8.6640625" style="34" hidden="1" customWidth="1"/>
    <col min="68" max="68" width="9.1640625" style="581" hidden="1" customWidth="1"/>
    <col min="69" max="69" width="9.1640625" style="34" hidden="1" customWidth="1"/>
    <col min="70" max="70" width="9.1640625" style="581" hidden="1" customWidth="1"/>
    <col min="71" max="71" width="9.1640625" style="34" hidden="1" customWidth="1"/>
    <col min="72" max="72" width="8" style="581" hidden="1" customWidth="1"/>
    <col min="73" max="73" width="8" style="34" hidden="1" customWidth="1"/>
    <col min="74" max="74" width="8" style="581" hidden="1" customWidth="1"/>
    <col min="75" max="75" width="8" style="34" hidden="1" customWidth="1"/>
    <col min="76" max="76" width="8" style="581" hidden="1" customWidth="1"/>
    <col min="77" max="77" width="8" style="34" hidden="1" customWidth="1"/>
    <col min="78" max="78" width="8" style="581" hidden="1" customWidth="1"/>
    <col min="79" max="79" width="8" style="34" hidden="1" customWidth="1"/>
    <col min="80" max="80" width="3.6640625" style="599" hidden="1" customWidth="1"/>
    <col min="81" max="88" width="11" hidden="1" customWidth="1"/>
    <col min="89" max="89" width="3.6640625" style="588" hidden="1" customWidth="1"/>
    <col min="90" max="91" width="11" hidden="1" customWidth="1"/>
    <col min="92" max="92" width="3.6640625" style="588" hidden="1" customWidth="1"/>
    <col min="93" max="107" width="11" hidden="1" customWidth="1"/>
    <col min="108" max="109" width="11" style="34" hidden="1" customWidth="1"/>
    <col min="110" max="113" width="0" style="34" hidden="1" customWidth="1"/>
    <col min="114" max="16384" width="11" style="34" hidden="1"/>
  </cols>
  <sheetData>
    <row r="1" spans="1:108" ht="28.25" customHeight="1">
      <c r="B1"/>
      <c r="D1" s="104"/>
      <c r="H1" s="4"/>
      <c r="I1" s="266"/>
      <c r="J1" s="267" t="s">
        <v>7</v>
      </c>
      <c r="K1" s="1001">
        <f>SUM(AC$11:AC$32)</f>
        <v>0</v>
      </c>
      <c r="L1" s="1001"/>
      <c r="M1" s="268" t="s">
        <v>8</v>
      </c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949" t="s">
        <v>480</v>
      </c>
      <c r="Z1" s="950"/>
      <c r="AA1" s="950"/>
      <c r="AB1" s="951"/>
      <c r="AC1" s="171"/>
      <c r="AD1" s="171"/>
      <c r="AE1" s="171"/>
      <c r="AF1" s="171"/>
      <c r="AG1" s="171"/>
      <c r="AH1" s="171"/>
      <c r="AI1" s="171"/>
      <c r="AJ1" s="337"/>
      <c r="AK1" s="105"/>
      <c r="AL1" s="593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337" t="s">
        <v>183</v>
      </c>
      <c r="BF1" s="557"/>
      <c r="BG1"/>
      <c r="BH1" s="557"/>
      <c r="BI1"/>
      <c r="BJ1" s="557"/>
      <c r="BK1"/>
      <c r="BL1" s="569"/>
      <c r="BM1"/>
      <c r="BN1" s="569"/>
      <c r="BO1"/>
      <c r="BP1" s="569"/>
      <c r="BQ1"/>
      <c r="BR1" s="569"/>
      <c r="BS1"/>
      <c r="BT1" s="569"/>
      <c r="BU1"/>
      <c r="BV1" s="569"/>
      <c r="BW1"/>
      <c r="BX1" s="569"/>
      <c r="BY1"/>
      <c r="BZ1" s="569"/>
      <c r="CA1"/>
    </row>
    <row r="2" spans="1:108" ht="25.25" customHeight="1">
      <c r="A2" s="26"/>
      <c r="B2" s="1009" t="s">
        <v>309</v>
      </c>
      <c r="C2" s="111"/>
      <c r="D2" s="26"/>
      <c r="H2" s="4"/>
      <c r="I2" s="269"/>
      <c r="J2" s="125" t="s">
        <v>57</v>
      </c>
      <c r="K2" s="965">
        <f>SUM(J11:AB32)</f>
        <v>0</v>
      </c>
      <c r="L2" s="965"/>
      <c r="M2" s="133"/>
      <c r="N2" s="135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952"/>
      <c r="Z2" s="953"/>
      <c r="AA2" s="953"/>
      <c r="AB2" s="954"/>
      <c r="AC2" s="171"/>
      <c r="AD2" s="171"/>
      <c r="AE2" s="370">
        <f>AH7</f>
        <v>0</v>
      </c>
      <c r="AF2" s="351"/>
      <c r="AG2" s="171"/>
      <c r="AH2" s="171"/>
      <c r="AI2" s="171"/>
      <c r="AJ2" s="337"/>
      <c r="AK2" s="105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 s="337"/>
      <c r="BF2" s="557"/>
      <c r="BG2"/>
      <c r="BH2" s="557"/>
      <c r="BI2"/>
      <c r="BJ2" s="557"/>
      <c r="BK2"/>
      <c r="BL2" s="569"/>
      <c r="BM2"/>
      <c r="BN2" s="569"/>
      <c r="BO2"/>
      <c r="BP2" s="569"/>
      <c r="BQ2"/>
      <c r="BR2" s="569"/>
      <c r="BS2"/>
      <c r="BT2" s="569"/>
      <c r="BU2"/>
      <c r="BV2" s="569"/>
      <c r="BW2"/>
      <c r="BX2" s="569"/>
      <c r="BY2"/>
      <c r="BZ2" s="569"/>
      <c r="CA2"/>
      <c r="DC2" s="352"/>
    </row>
    <row r="3" spans="1:108" ht="25.25" customHeight="1">
      <c r="A3" s="26"/>
      <c r="B3" s="1009"/>
      <c r="C3" s="111"/>
      <c r="D3" s="26"/>
      <c r="H3" s="4"/>
      <c r="I3" s="159"/>
      <c r="J3" s="125" t="s">
        <v>11</v>
      </c>
      <c r="K3" s="947">
        <f>SUM(AK11:AK32)</f>
        <v>0</v>
      </c>
      <c r="L3" s="947"/>
      <c r="M3" s="133" t="s">
        <v>5</v>
      </c>
      <c r="N3" s="134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952"/>
      <c r="Z3" s="953"/>
      <c r="AA3" s="953"/>
      <c r="AB3" s="954"/>
      <c r="AC3" s="171"/>
      <c r="AD3" s="171"/>
      <c r="AE3" s="171"/>
      <c r="AF3" s="171"/>
      <c r="AG3" s="171"/>
      <c r="AH3" s="171"/>
      <c r="AI3" s="171"/>
      <c r="AJ3" s="337"/>
      <c r="AK3" s="105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 s="337"/>
      <c r="BF3" s="557"/>
      <c r="BG3"/>
      <c r="BH3" s="557"/>
      <c r="BI3"/>
      <c r="BJ3" s="557"/>
      <c r="BK3"/>
      <c r="BL3" s="569"/>
      <c r="BM3"/>
      <c r="BN3" s="569"/>
      <c r="BO3"/>
      <c r="BP3" s="569"/>
      <c r="BQ3"/>
      <c r="BR3" s="569"/>
      <c r="BS3"/>
      <c r="BT3" s="569"/>
      <c r="BU3"/>
      <c r="BV3" s="569"/>
      <c r="BW3"/>
      <c r="BX3" s="569"/>
      <c r="BY3"/>
      <c r="BZ3" s="569"/>
      <c r="CA3"/>
      <c r="DC3" s="948" t="s">
        <v>52</v>
      </c>
    </row>
    <row r="4" spans="1:108" ht="17" customHeight="1">
      <c r="A4" s="26"/>
      <c r="B4" s="1009"/>
      <c r="C4" s="111"/>
      <c r="D4" s="26"/>
      <c r="H4" s="4"/>
      <c r="I4" s="159"/>
      <c r="J4" s="125"/>
      <c r="K4" s="70"/>
      <c r="L4" s="70"/>
      <c r="M4" s="133"/>
      <c r="N4" s="131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955"/>
      <c r="Z4" s="956"/>
      <c r="AA4" s="956"/>
      <c r="AB4" s="957"/>
      <c r="AC4" s="137"/>
      <c r="AD4" s="137"/>
      <c r="AE4" s="137"/>
      <c r="AF4" s="137"/>
      <c r="AG4" s="137"/>
      <c r="AH4" s="138"/>
      <c r="AI4" s="138"/>
      <c r="AJ4" s="337"/>
      <c r="AK4" s="105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 s="337"/>
      <c r="BF4" s="557"/>
      <c r="BG4"/>
      <c r="BH4" s="557"/>
      <c r="BI4"/>
      <c r="BJ4" s="557"/>
      <c r="BK4"/>
      <c r="BL4" s="569"/>
      <c r="BM4"/>
      <c r="BN4" s="569"/>
      <c r="BO4"/>
      <c r="BP4" s="569"/>
      <c r="BQ4"/>
      <c r="BR4" s="569"/>
      <c r="BS4"/>
      <c r="BT4" s="569"/>
      <c r="BU4"/>
      <c r="BV4" s="569"/>
      <c r="BW4"/>
      <c r="BX4" s="569"/>
      <c r="BY4"/>
      <c r="BZ4" s="569"/>
      <c r="CA4"/>
      <c r="DC4" s="948"/>
    </row>
    <row r="5" spans="1:108" ht="25.25" customHeight="1">
      <c r="A5" s="26"/>
      <c r="B5" s="1009"/>
      <c r="C5" s="111"/>
      <c r="D5" s="26"/>
      <c r="H5"/>
      <c r="I5" s="132"/>
      <c r="J5" s="69"/>
      <c r="K5" s="69"/>
      <c r="L5" s="69"/>
      <c r="M5" s="4"/>
      <c r="N5" s="4"/>
      <c r="O5" s="4"/>
      <c r="P5" s="359"/>
      <c r="Q5" s="359"/>
      <c r="R5" s="359"/>
      <c r="S5" s="359"/>
      <c r="T5" s="359"/>
      <c r="U5" s="359"/>
      <c r="V5" s="359"/>
      <c r="W5" s="359"/>
      <c r="X5" s="69"/>
      <c r="Y5" s="765" t="s">
        <v>481</v>
      </c>
      <c r="Z5" s="765" t="s">
        <v>481</v>
      </c>
      <c r="AA5" s="765" t="s">
        <v>481</v>
      </c>
      <c r="AB5" s="765" t="s">
        <v>481</v>
      </c>
      <c r="AC5" s="108" t="s">
        <v>120</v>
      </c>
      <c r="AD5" s="22"/>
      <c r="AE5" s="22"/>
      <c r="AF5" s="22"/>
      <c r="AG5" s="22"/>
      <c r="AH5" s="22"/>
      <c r="AJ5" s="337"/>
      <c r="AK5" s="10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 s="337"/>
      <c r="BF5" s="557"/>
      <c r="BG5"/>
      <c r="BH5" s="557"/>
      <c r="BI5"/>
      <c r="BJ5" s="557"/>
      <c r="BK5"/>
      <c r="BL5" s="569"/>
      <c r="BM5"/>
      <c r="BN5" s="569"/>
      <c r="BO5"/>
      <c r="BP5" s="569"/>
      <c r="BQ5"/>
      <c r="BR5" s="569"/>
      <c r="BS5"/>
      <c r="BT5" s="569"/>
      <c r="BU5"/>
      <c r="BV5" s="569"/>
      <c r="BW5"/>
      <c r="BX5" s="569"/>
      <c r="BY5"/>
      <c r="BZ5" s="569"/>
      <c r="CA5"/>
      <c r="DC5" s="948"/>
    </row>
    <row r="6" spans="1:108" ht="22.25" hidden="1" customHeight="1">
      <c r="I6" s="160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109"/>
      <c r="AL6" s="593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</row>
    <row r="7" spans="1:108" ht="23.75" customHeight="1">
      <c r="A7" s="88"/>
      <c r="B7"/>
      <c r="C7" s="89"/>
      <c r="D7" s="88"/>
      <c r="H7"/>
      <c r="I7" s="161" t="s">
        <v>58</v>
      </c>
      <c r="J7" s="225">
        <f>SUM(AL11:AL32)</f>
        <v>0</v>
      </c>
      <c r="K7" s="225">
        <f t="shared" ref="K7:AB7" si="0">SUM(AM11:AM32)</f>
        <v>0</v>
      </c>
      <c r="L7" s="225">
        <f t="shared" si="0"/>
        <v>0</v>
      </c>
      <c r="M7" s="225">
        <f t="shared" si="0"/>
        <v>0</v>
      </c>
      <c r="N7" s="225">
        <f t="shared" si="0"/>
        <v>0</v>
      </c>
      <c r="O7" s="225">
        <f t="shared" si="0"/>
        <v>0</v>
      </c>
      <c r="P7" s="225">
        <f t="shared" si="0"/>
        <v>0</v>
      </c>
      <c r="Q7" s="225">
        <f t="shared" si="0"/>
        <v>0</v>
      </c>
      <c r="R7" s="225">
        <f t="shared" si="0"/>
        <v>0</v>
      </c>
      <c r="S7" s="225">
        <f t="shared" si="0"/>
        <v>0</v>
      </c>
      <c r="T7" s="225">
        <f t="shared" si="0"/>
        <v>0</v>
      </c>
      <c r="U7" s="225">
        <f t="shared" si="0"/>
        <v>0</v>
      </c>
      <c r="V7" s="225">
        <f t="shared" si="0"/>
        <v>0</v>
      </c>
      <c r="W7" s="225">
        <f t="shared" si="0"/>
        <v>0</v>
      </c>
      <c r="X7" s="225">
        <f t="shared" si="0"/>
        <v>0</v>
      </c>
      <c r="Y7" s="225">
        <f t="shared" si="0"/>
        <v>0</v>
      </c>
      <c r="Z7" s="225">
        <f t="shared" si="0"/>
        <v>0</v>
      </c>
      <c r="AA7" s="225">
        <f t="shared" si="0"/>
        <v>0</v>
      </c>
      <c r="AB7" s="225">
        <f t="shared" si="0"/>
        <v>0</v>
      </c>
      <c r="AC7" s="226">
        <f>SUM(J7:AB7)</f>
        <v>0</v>
      </c>
      <c r="AD7" s="206"/>
      <c r="AE7" s="129"/>
      <c r="AG7" s="259" t="s">
        <v>50</v>
      </c>
      <c r="AH7" s="260">
        <f>SUM(AH11:AH176)</f>
        <v>0</v>
      </c>
      <c r="AJ7" s="339"/>
      <c r="AK7" s="90"/>
      <c r="AL7" s="594"/>
      <c r="AM7" s="595"/>
      <c r="AN7" s="595"/>
      <c r="AO7" s="595"/>
      <c r="AP7" s="595"/>
      <c r="AQ7" s="595"/>
      <c r="AR7" s="595"/>
      <c r="AS7" s="595"/>
      <c r="AT7" s="595"/>
      <c r="AU7" s="595"/>
      <c r="AV7" s="595"/>
      <c r="AW7" s="595"/>
      <c r="AX7" s="595"/>
      <c r="AY7" s="595"/>
      <c r="AZ7" s="595"/>
      <c r="BA7" s="595"/>
      <c r="BB7" s="595"/>
      <c r="BC7" s="595"/>
      <c r="BD7" s="595"/>
      <c r="BE7" s="339"/>
      <c r="BF7" s="558"/>
      <c r="BG7" s="129"/>
      <c r="BH7" s="558"/>
      <c r="BI7" s="129"/>
      <c r="BJ7" s="558"/>
      <c r="BK7" s="129"/>
      <c r="BL7" s="571"/>
      <c r="BM7" s="129"/>
      <c r="BN7" s="571"/>
      <c r="BO7" s="129"/>
      <c r="BP7" s="571"/>
      <c r="BQ7" s="129"/>
      <c r="BR7" s="571"/>
      <c r="BS7" s="129"/>
      <c r="BT7" s="571"/>
      <c r="BU7" s="129"/>
      <c r="BV7" s="571"/>
      <c r="BW7" s="129"/>
      <c r="BX7" s="571"/>
      <c r="BY7" s="129"/>
      <c r="BZ7" s="571"/>
      <c r="CA7" s="129"/>
      <c r="CC7" s="8">
        <f t="shared" ref="CC7:CJ7" si="1">SUM(CC11:CC32)</f>
        <v>0</v>
      </c>
      <c r="CD7" s="8">
        <f t="shared" si="1"/>
        <v>0</v>
      </c>
      <c r="CE7" s="8">
        <f t="shared" si="1"/>
        <v>0</v>
      </c>
      <c r="CF7" s="8">
        <f t="shared" si="1"/>
        <v>0</v>
      </c>
      <c r="CG7" s="8">
        <f t="shared" si="1"/>
        <v>0</v>
      </c>
      <c r="CH7" s="8">
        <f t="shared" si="1"/>
        <v>0</v>
      </c>
      <c r="CI7" s="8">
        <f t="shared" si="1"/>
        <v>0</v>
      </c>
      <c r="CJ7" s="8">
        <f t="shared" si="1"/>
        <v>0</v>
      </c>
      <c r="CK7" s="589"/>
      <c r="CL7" s="8">
        <f>SUM(CL11:CL32)</f>
        <v>0</v>
      </c>
      <c r="CM7" s="8">
        <f>SUM(CM11:CM32)</f>
        <v>0</v>
      </c>
      <c r="CN7" s="589"/>
      <c r="CO7" s="8">
        <f t="shared" ref="CO7:DB7" si="2">SUM(CO11:CO32)</f>
        <v>0</v>
      </c>
      <c r="CP7" s="8">
        <f t="shared" si="2"/>
        <v>0</v>
      </c>
      <c r="CQ7" s="8">
        <f t="shared" si="2"/>
        <v>0</v>
      </c>
      <c r="CR7" s="8">
        <f t="shared" si="2"/>
        <v>0</v>
      </c>
      <c r="CS7" s="8">
        <f t="shared" si="2"/>
        <v>0</v>
      </c>
      <c r="CT7" s="8">
        <f t="shared" si="2"/>
        <v>0</v>
      </c>
      <c r="CU7" s="8">
        <f t="shared" si="2"/>
        <v>0</v>
      </c>
      <c r="CV7" s="8">
        <f t="shared" si="2"/>
        <v>0</v>
      </c>
      <c r="CW7" s="8">
        <f t="shared" si="2"/>
        <v>0</v>
      </c>
      <c r="CX7" s="8">
        <f t="shared" si="2"/>
        <v>0</v>
      </c>
      <c r="CY7" s="8">
        <f t="shared" si="2"/>
        <v>0</v>
      </c>
      <c r="CZ7" s="8">
        <f t="shared" si="2"/>
        <v>0</v>
      </c>
      <c r="DA7" s="8">
        <f t="shared" si="2"/>
        <v>0</v>
      </c>
      <c r="DB7" s="8">
        <f t="shared" si="2"/>
        <v>0</v>
      </c>
    </row>
    <row r="8" spans="1:108" s="384" customFormat="1" ht="60" customHeight="1">
      <c r="A8" s="208"/>
      <c r="B8" s="209"/>
      <c r="C8" s="210" t="s">
        <v>113</v>
      </c>
      <c r="D8" s="211" t="s">
        <v>248</v>
      </c>
      <c r="E8" s="210" t="s">
        <v>114</v>
      </c>
      <c r="F8" s="210" t="s">
        <v>115</v>
      </c>
      <c r="G8" s="221" t="s">
        <v>116</v>
      </c>
      <c r="H8" s="210" t="s">
        <v>117</v>
      </c>
      <c r="I8" s="222" t="s">
        <v>118</v>
      </c>
      <c r="J8" s="244" t="s">
        <v>187</v>
      </c>
      <c r="K8" s="245" t="s">
        <v>30</v>
      </c>
      <c r="L8" s="246" t="s">
        <v>188</v>
      </c>
      <c r="M8" s="247" t="s">
        <v>189</v>
      </c>
      <c r="N8" s="248" t="s">
        <v>190</v>
      </c>
      <c r="O8" s="249" t="s">
        <v>289</v>
      </c>
      <c r="P8" s="358" t="s">
        <v>269</v>
      </c>
      <c r="Q8" s="323" t="s">
        <v>268</v>
      </c>
      <c r="R8" s="324" t="s">
        <v>197</v>
      </c>
      <c r="S8" s="250" t="s">
        <v>191</v>
      </c>
      <c r="T8" s="325" t="s">
        <v>199</v>
      </c>
      <c r="U8" s="251" t="s">
        <v>192</v>
      </c>
      <c r="V8" s="252" t="s">
        <v>193</v>
      </c>
      <c r="W8" s="326" t="s">
        <v>201</v>
      </c>
      <c r="X8" s="253" t="s">
        <v>180</v>
      </c>
      <c r="Y8" s="684" t="s">
        <v>471</v>
      </c>
      <c r="Z8" s="685" t="s">
        <v>472</v>
      </c>
      <c r="AA8" s="686" t="s">
        <v>473</v>
      </c>
      <c r="AB8" s="687" t="s">
        <v>474</v>
      </c>
      <c r="AC8" s="223" t="s">
        <v>11</v>
      </c>
      <c r="AD8" s="223" t="s">
        <v>12</v>
      </c>
      <c r="AE8" s="224" t="s">
        <v>9</v>
      </c>
      <c r="AG8" s="425" t="s">
        <v>51</v>
      </c>
      <c r="AH8" s="425" t="s">
        <v>52</v>
      </c>
      <c r="AJ8" s="340" t="s">
        <v>5</v>
      </c>
      <c r="AK8" s="336" t="s">
        <v>6</v>
      </c>
      <c r="AL8" s="212" t="str">
        <f>J8</f>
        <v>BLACK              RAL 9005</v>
      </c>
      <c r="AM8" s="209" t="str">
        <f t="shared" ref="AM8:BD8" si="3">K8</f>
        <v>WHITE</v>
      </c>
      <c r="AN8" s="213" t="str">
        <f t="shared" si="3"/>
        <v xml:space="preserve">RED                RAL 3000 </v>
      </c>
      <c r="AO8" s="214" t="str">
        <f t="shared" si="3"/>
        <v xml:space="preserve">YELLOW       RAL 1018 </v>
      </c>
      <c r="AP8" s="215" t="str">
        <f t="shared" si="3"/>
        <v>BLUE             RAL 5015</v>
      </c>
      <c r="AQ8" s="216" t="str">
        <f t="shared" si="3"/>
        <v>BRIGHT
GREEN          RAL 6018</v>
      </c>
      <c r="AR8" s="358" t="str">
        <f t="shared" si="3"/>
        <v>PURE 
GREEN
RAL 6037</v>
      </c>
      <c r="AS8" s="323" t="str">
        <f t="shared" si="3"/>
        <v>APRICOT
ORANGE 
RAL 1033</v>
      </c>
      <c r="AT8" s="324" t="str">
        <f t="shared" si="3"/>
        <v>DEEP ORANGE          
RAL 2011</v>
      </c>
      <c r="AU8" s="217" t="str">
        <f t="shared" si="3"/>
        <v>PINK             RAL 4003</v>
      </c>
      <c r="AV8" s="325" t="str">
        <f t="shared" si="3"/>
        <v>GREY  
RAL 7001</v>
      </c>
      <c r="AW8" s="218" t="str">
        <f t="shared" si="3"/>
        <v>PURPLE   nS4050-R60B/M</v>
      </c>
      <c r="AX8" s="219" t="str">
        <f t="shared" si="3"/>
        <v>MINT   
RAL 6027</v>
      </c>
      <c r="AY8" s="326" t="str">
        <f t="shared" si="3"/>
        <v>DEEP ROSE 
RAL 4008</v>
      </c>
      <c r="AZ8" s="220" t="str">
        <f t="shared" si="3"/>
        <v>BROWN
RAL 8003</v>
      </c>
      <c r="BA8" s="766" t="str">
        <f t="shared" si="3"/>
        <v>FLUORO PINK</v>
      </c>
      <c r="BB8" s="767" t="str">
        <f t="shared" si="3"/>
        <v>FLUORO ORANGE</v>
      </c>
      <c r="BC8" s="768" t="str">
        <f t="shared" si="3"/>
        <v>FLUORO YELLOW</v>
      </c>
      <c r="BD8" s="769" t="str">
        <f t="shared" si="3"/>
        <v>FLUORO GREEN</v>
      </c>
      <c r="BE8" s="340" t="s">
        <v>55</v>
      </c>
      <c r="BF8" s="567" t="s">
        <v>84</v>
      </c>
      <c r="BG8" s="565">
        <f>SUM(BG11:BG32)</f>
        <v>0</v>
      </c>
      <c r="BH8" s="567" t="s">
        <v>85</v>
      </c>
      <c r="BI8" s="565">
        <f>SUM(BI11:BI32)</f>
        <v>0</v>
      </c>
      <c r="BJ8" s="567" t="s">
        <v>86</v>
      </c>
      <c r="BK8" s="565">
        <f>SUM(BK11:BK32)</f>
        <v>0</v>
      </c>
      <c r="BL8" s="572" t="s">
        <v>127</v>
      </c>
      <c r="BM8" s="565">
        <f>SUM(BM11:BM32)</f>
        <v>0</v>
      </c>
      <c r="BN8" s="572" t="s">
        <v>128</v>
      </c>
      <c r="BO8" s="565">
        <f>SUM(BO11:BO32)</f>
        <v>0</v>
      </c>
      <c r="BP8" s="572" t="s">
        <v>129</v>
      </c>
      <c r="BQ8" s="565">
        <f>SUM(BQ11:BQ32)</f>
        <v>0</v>
      </c>
      <c r="BR8" s="572" t="s">
        <v>130</v>
      </c>
      <c r="BS8" s="565">
        <f>SUM(BS11:BS32)</f>
        <v>0</v>
      </c>
      <c r="BT8" s="572" t="s">
        <v>131</v>
      </c>
      <c r="BU8" s="565">
        <f>SUM(BU11:BU32)</f>
        <v>0</v>
      </c>
      <c r="BV8" s="582" t="s">
        <v>284</v>
      </c>
      <c r="BW8" s="565">
        <f>SUM(BW11:BW32)</f>
        <v>0</v>
      </c>
      <c r="BX8" s="582" t="s">
        <v>285</v>
      </c>
      <c r="BY8" s="565">
        <f>SUM(BY11:BY32)</f>
        <v>0</v>
      </c>
      <c r="BZ8" s="582" t="s">
        <v>286</v>
      </c>
      <c r="CA8" s="565">
        <f>SUM(CA11:CA32)</f>
        <v>0</v>
      </c>
      <c r="CB8" s="600"/>
      <c r="CC8" s="327" t="s">
        <v>212</v>
      </c>
      <c r="CD8" s="327" t="s">
        <v>104</v>
      </c>
      <c r="CE8" s="327" t="s">
        <v>103</v>
      </c>
      <c r="CF8" s="327" t="s">
        <v>29</v>
      </c>
      <c r="CG8" s="327" t="s">
        <v>69</v>
      </c>
      <c r="CH8" s="327" t="s">
        <v>70</v>
      </c>
      <c r="CI8" s="327" t="s">
        <v>221</v>
      </c>
      <c r="CJ8" s="327" t="s">
        <v>222</v>
      </c>
      <c r="CK8" s="327"/>
      <c r="CL8" s="327" t="s">
        <v>210</v>
      </c>
      <c r="CM8" s="327" t="s">
        <v>211</v>
      </c>
      <c r="CN8" s="327"/>
      <c r="CO8" s="327" t="s">
        <v>105</v>
      </c>
      <c r="CP8" s="327" t="s">
        <v>223</v>
      </c>
      <c r="CQ8" s="327" t="s">
        <v>224</v>
      </c>
      <c r="CR8" s="327" t="s">
        <v>106</v>
      </c>
      <c r="CS8" s="327" t="s">
        <v>225</v>
      </c>
      <c r="CT8" s="327" t="s">
        <v>107</v>
      </c>
      <c r="CU8" s="327" t="s">
        <v>226</v>
      </c>
      <c r="CV8" s="327" t="s">
        <v>108</v>
      </c>
      <c r="CW8" s="327" t="s">
        <v>227</v>
      </c>
      <c r="CX8" s="327" t="s">
        <v>228</v>
      </c>
      <c r="CY8" s="327" t="s">
        <v>229</v>
      </c>
      <c r="CZ8" s="327" t="s">
        <v>230</v>
      </c>
      <c r="DA8" s="328" t="s">
        <v>219</v>
      </c>
      <c r="DB8" s="327" t="s">
        <v>222</v>
      </c>
      <c r="DC8" s="8"/>
    </row>
    <row r="9" spans="1:108" s="386" customFormat="1" ht="30" hidden="1" customHeight="1">
      <c r="A9" s="141"/>
      <c r="B9" s="65"/>
      <c r="C9" s="142"/>
      <c r="D9" s="157"/>
      <c r="E9" s="142"/>
      <c r="F9" s="142"/>
      <c r="G9" s="149"/>
      <c r="H9" s="142"/>
      <c r="I9" s="207"/>
      <c r="J9" s="179" t="s">
        <v>132</v>
      </c>
      <c r="K9" s="179" t="s">
        <v>133</v>
      </c>
      <c r="L9" s="179" t="s">
        <v>134</v>
      </c>
      <c r="M9" s="179" t="s">
        <v>135</v>
      </c>
      <c r="N9" s="179" t="s">
        <v>136</v>
      </c>
      <c r="O9" s="179" t="s">
        <v>137</v>
      </c>
      <c r="P9" s="179" t="s">
        <v>264</v>
      </c>
      <c r="Q9" s="179" t="s">
        <v>138</v>
      </c>
      <c r="R9" s="179" t="s">
        <v>139</v>
      </c>
      <c r="S9" s="179" t="s">
        <v>140</v>
      </c>
      <c r="T9" s="179" t="s">
        <v>176</v>
      </c>
      <c r="U9" s="179" t="s">
        <v>177</v>
      </c>
      <c r="V9" s="179" t="s">
        <v>178</v>
      </c>
      <c r="W9" s="179" t="s">
        <v>179</v>
      </c>
      <c r="X9" s="179" t="s">
        <v>185</v>
      </c>
      <c r="Y9" s="631" t="s">
        <v>510</v>
      </c>
      <c r="Z9" s="631" t="s">
        <v>511</v>
      </c>
      <c r="AA9" s="631" t="s">
        <v>512</v>
      </c>
      <c r="AB9" s="631" t="s">
        <v>513</v>
      </c>
      <c r="AC9" s="66"/>
      <c r="AD9" s="66"/>
      <c r="AE9" s="154"/>
      <c r="AG9" s="158"/>
      <c r="AH9" s="158"/>
      <c r="AJ9" s="341"/>
      <c r="AK9" s="86"/>
      <c r="AL9" s="150"/>
      <c r="AM9" s="65"/>
      <c r="AN9" s="151"/>
      <c r="AO9" s="151"/>
      <c r="AP9" s="151"/>
      <c r="AQ9" s="151"/>
      <c r="AR9" s="151"/>
      <c r="AS9" s="151"/>
      <c r="AT9" s="151"/>
      <c r="AU9" s="153"/>
      <c r="AV9" s="153"/>
      <c r="AW9" s="152"/>
      <c r="AX9" s="598"/>
      <c r="AY9" s="598"/>
      <c r="AZ9" s="598"/>
      <c r="BA9" s="598"/>
      <c r="BB9" s="598"/>
      <c r="BC9" s="598"/>
      <c r="BD9" s="598"/>
      <c r="BE9" s="341"/>
      <c r="BF9" s="568"/>
      <c r="BG9" s="10"/>
      <c r="BH9" s="568"/>
      <c r="BI9" s="10"/>
      <c r="BJ9" s="568"/>
      <c r="BK9" s="10"/>
      <c r="BL9" s="573"/>
      <c r="BM9" s="10"/>
      <c r="BN9" s="573"/>
      <c r="BO9" s="10"/>
      <c r="BP9" s="573"/>
      <c r="BQ9" s="10"/>
      <c r="BR9" s="573"/>
      <c r="BS9" s="10"/>
      <c r="BT9" s="573"/>
      <c r="BU9" s="10"/>
      <c r="BV9" s="573"/>
      <c r="BW9" s="10"/>
      <c r="BX9" s="573"/>
      <c r="BY9" s="10"/>
      <c r="BZ9" s="573"/>
      <c r="CA9" s="10"/>
      <c r="CB9" s="600"/>
      <c r="CC9" s="67"/>
      <c r="CD9" s="67"/>
      <c r="CE9" s="67"/>
      <c r="CF9" s="67"/>
      <c r="CG9" s="67"/>
      <c r="CH9" s="67"/>
      <c r="CI9" s="67"/>
      <c r="CJ9" s="67"/>
      <c r="CK9" s="327"/>
      <c r="CL9" s="67"/>
      <c r="CM9" s="67"/>
      <c r="CN9" s="32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5"/>
    </row>
    <row r="10" spans="1:108" s="386" customFormat="1" ht="30" customHeight="1">
      <c r="A10" s="434"/>
      <c r="B10" s="67"/>
      <c r="C10" s="1008" t="s">
        <v>380</v>
      </c>
      <c r="D10" s="1008"/>
      <c r="E10" s="1008"/>
      <c r="F10" s="1008"/>
      <c r="G10" s="1008"/>
      <c r="H10" s="1008"/>
      <c r="I10" s="1008"/>
      <c r="J10" s="435"/>
      <c r="K10" s="435"/>
      <c r="L10" s="435"/>
      <c r="M10" s="435"/>
      <c r="N10" s="435"/>
      <c r="O10" s="435"/>
      <c r="P10" s="435"/>
      <c r="Q10" s="435"/>
      <c r="R10" s="436"/>
      <c r="S10" s="435"/>
      <c r="T10" s="65"/>
      <c r="U10" s="154"/>
      <c r="V10" s="66"/>
      <c r="W10" s="435"/>
      <c r="X10" s="435"/>
      <c r="Y10" s="435"/>
      <c r="Z10" s="435"/>
      <c r="AA10" s="435"/>
      <c r="AB10" s="435"/>
      <c r="AC10" s="66"/>
      <c r="AD10" s="66"/>
      <c r="AE10" s="154"/>
      <c r="AG10" s="158"/>
      <c r="AH10" s="158"/>
      <c r="AJ10" s="341"/>
      <c r="AK10" s="86"/>
      <c r="AL10" s="596"/>
      <c r="AM10" s="8"/>
      <c r="AN10" s="10"/>
      <c r="AO10" s="10"/>
      <c r="AP10" s="10"/>
      <c r="AQ10" s="10"/>
      <c r="AR10" s="10"/>
      <c r="AS10" s="10"/>
      <c r="AT10" s="10"/>
      <c r="AU10" s="597"/>
      <c r="AV10" s="597"/>
      <c r="AW10" s="598"/>
      <c r="AX10" s="598"/>
      <c r="AY10" s="598"/>
      <c r="AZ10" s="598"/>
      <c r="BA10" s="598"/>
      <c r="BB10" s="598"/>
      <c r="BC10" s="598"/>
      <c r="BD10" s="598"/>
      <c r="BE10" s="341"/>
      <c r="BF10" s="568"/>
      <c r="BG10" s="10"/>
      <c r="BH10" s="568"/>
      <c r="BI10" s="10"/>
      <c r="BJ10" s="568"/>
      <c r="BK10" s="10"/>
      <c r="BL10" s="574"/>
      <c r="BM10" s="8"/>
      <c r="BN10" s="574"/>
      <c r="BO10" s="8"/>
      <c r="BP10" s="574"/>
      <c r="BQ10" s="8"/>
      <c r="BR10" s="574"/>
      <c r="BS10" s="8"/>
      <c r="BT10" s="574"/>
      <c r="BU10" s="8"/>
      <c r="BV10" s="574"/>
      <c r="BW10" s="8"/>
      <c r="BX10" s="574"/>
      <c r="BY10" s="8"/>
      <c r="BZ10" s="574"/>
      <c r="CA10" s="8"/>
      <c r="CB10" s="600"/>
      <c r="CC10" s="67"/>
      <c r="CD10" s="67"/>
      <c r="CE10" s="67"/>
      <c r="CF10" s="67"/>
      <c r="CG10" s="67"/>
      <c r="CH10" s="67"/>
      <c r="CI10" s="67"/>
      <c r="CJ10" s="67"/>
      <c r="CK10" s="327"/>
      <c r="CL10" s="67"/>
      <c r="CM10" s="67"/>
      <c r="CN10" s="32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5"/>
    </row>
    <row r="11" spans="1:108" s="386" customFormat="1" ht="40" customHeight="1">
      <c r="A11" s="183"/>
      <c r="B11" s="437"/>
      <c r="C11" s="438" t="s">
        <v>317</v>
      </c>
      <c r="D11" s="439" t="s">
        <v>318</v>
      </c>
      <c r="E11" s="156" t="s">
        <v>106</v>
      </c>
      <c r="F11" s="156" t="s">
        <v>104</v>
      </c>
      <c r="G11" s="156">
        <v>6</v>
      </c>
      <c r="H11" s="440" t="s">
        <v>312</v>
      </c>
      <c r="I11" s="441">
        <v>84.975000000000009</v>
      </c>
      <c r="J11" s="442"/>
      <c r="K11" s="443"/>
      <c r="L11" s="442"/>
      <c r="M11" s="443"/>
      <c r="N11" s="442"/>
      <c r="O11" s="443"/>
      <c r="P11" s="444"/>
      <c r="Q11" s="379"/>
      <c r="R11" s="412"/>
      <c r="S11" s="412"/>
      <c r="T11" s="412"/>
      <c r="U11" s="412"/>
      <c r="V11" s="412"/>
      <c r="W11" s="412"/>
      <c r="X11" s="411"/>
      <c r="Y11" s="808"/>
      <c r="Z11" s="412"/>
      <c r="AA11" s="412"/>
      <c r="AB11" s="412"/>
      <c r="AC11" s="465">
        <f>SUM(J11:X11)*I11+SUM(Y11:AB11)*1.1*I11</f>
        <v>0</v>
      </c>
      <c r="AD11" s="445" t="str">
        <f>IF(SUM(J11:AB11)&gt;0,"Yes","No")</f>
        <v>No</v>
      </c>
      <c r="AE11" s="446" t="str">
        <f>IF(A11="New","Yes","No")</f>
        <v>No</v>
      </c>
      <c r="AG11" s="114">
        <v>1</v>
      </c>
      <c r="AH11" s="115">
        <f>AG11*SUM(J11:AB11)</f>
        <v>0</v>
      </c>
      <c r="AJ11" s="341">
        <v>3.1</v>
      </c>
      <c r="AK11" s="186">
        <f>SUM(J11:AB11)*AJ11</f>
        <v>0</v>
      </c>
      <c r="AL11" s="185">
        <f>J11*$G$11</f>
        <v>0</v>
      </c>
      <c r="AM11" s="185">
        <f t="shared" ref="AM11:BD11" si="4">K11*$G$11</f>
        <v>0</v>
      </c>
      <c r="AN11" s="185">
        <f t="shared" si="4"/>
        <v>0</v>
      </c>
      <c r="AO11" s="185">
        <f t="shared" si="4"/>
        <v>0</v>
      </c>
      <c r="AP11" s="185">
        <f t="shared" si="4"/>
        <v>0</v>
      </c>
      <c r="AQ11" s="185">
        <f t="shared" si="4"/>
        <v>0</v>
      </c>
      <c r="AR11" s="185">
        <f t="shared" si="4"/>
        <v>0</v>
      </c>
      <c r="AS11" s="185">
        <f t="shared" si="4"/>
        <v>0</v>
      </c>
      <c r="AT11" s="185">
        <f t="shared" si="4"/>
        <v>0</v>
      </c>
      <c r="AU11" s="185">
        <f t="shared" si="4"/>
        <v>0</v>
      </c>
      <c r="AV11" s="185">
        <f t="shared" si="4"/>
        <v>0</v>
      </c>
      <c r="AW11" s="185">
        <f t="shared" si="4"/>
        <v>0</v>
      </c>
      <c r="AX11" s="185">
        <f t="shared" si="4"/>
        <v>0</v>
      </c>
      <c r="AY11" s="185">
        <f t="shared" si="4"/>
        <v>0</v>
      </c>
      <c r="AZ11" s="185">
        <f t="shared" si="4"/>
        <v>0</v>
      </c>
      <c r="BA11" s="185">
        <f t="shared" si="4"/>
        <v>0</v>
      </c>
      <c r="BB11" s="185">
        <f t="shared" si="4"/>
        <v>0</v>
      </c>
      <c r="BC11" s="185">
        <f t="shared" si="4"/>
        <v>0</v>
      </c>
      <c r="BD11" s="185">
        <f t="shared" si="4"/>
        <v>0</v>
      </c>
      <c r="BE11" s="343">
        <v>1</v>
      </c>
      <c r="BF11" s="567">
        <v>12</v>
      </c>
      <c r="BG11" s="565">
        <f>SUM($J11:$AB11)*BF11</f>
        <v>0</v>
      </c>
      <c r="BH11" s="567"/>
      <c r="BI11" s="565">
        <f>SUM($J11:$AB11)*BH11</f>
        <v>0</v>
      </c>
      <c r="BJ11" s="567"/>
      <c r="BK11" s="565">
        <f>SUM($J11:$AB11)*BJ11</f>
        <v>0</v>
      </c>
      <c r="BL11" s="576"/>
      <c r="BM11" s="565">
        <f>SUM($J11:$AB11)*BL11</f>
        <v>0</v>
      </c>
      <c r="BN11" s="576"/>
      <c r="BO11" s="565">
        <f>SUM($J11:$AB11)*BN11</f>
        <v>0</v>
      </c>
      <c r="BP11" s="576"/>
      <c r="BQ11" s="565">
        <f>SUM($J11:$AB11)*BP11</f>
        <v>0</v>
      </c>
      <c r="BR11" s="576">
        <v>6</v>
      </c>
      <c r="BS11" s="565">
        <f>SUM($J11:$AB11)*BR11</f>
        <v>0</v>
      </c>
      <c r="BT11" s="576"/>
      <c r="BU11" s="565">
        <f>SUM($J11:$AB11)*BT11</f>
        <v>0</v>
      </c>
      <c r="BV11" s="576"/>
      <c r="BW11" s="565">
        <f>SUM($J11:$AB11)*BV11</f>
        <v>0</v>
      </c>
      <c r="BX11" s="576"/>
      <c r="BY11" s="565">
        <f>SUM($J11:$AB11)*BX11</f>
        <v>0</v>
      </c>
      <c r="BZ11" s="576"/>
      <c r="CA11" s="565">
        <f>SUM($J11:$AB11)*BZ11</f>
        <v>0</v>
      </c>
      <c r="CB11" s="587"/>
      <c r="CC11" s="209">
        <f>IF(F11="XS",IF(SUM(J11:AB11)&gt;0,SUM(J11:AB11),0),0)*G11</f>
        <v>0</v>
      </c>
      <c r="CD11" s="209">
        <f>IF(F11="S",IF(SUM(J11:AB11)&gt;0,SUM(J11:AB11),0),0)*G11</f>
        <v>0</v>
      </c>
      <c r="CE11" s="209">
        <f>IF(F11="M",IF(SUM(J11:AB11)&gt;0,SUM(J11:AB11),0),0)*G11</f>
        <v>0</v>
      </c>
      <c r="CF11" s="209">
        <f>IF(F11="L",IF(SUM(J11:AB11)&gt;0,SUM(J11:AB11),0),0)*G11</f>
        <v>0</v>
      </c>
      <c r="CG11" s="209">
        <f>IF(F11="XL",IF(SUM(J11:AB11)&gt;0,SUM(J11:AB11),0),0)*G11</f>
        <v>0</v>
      </c>
      <c r="CH11" s="209">
        <f>IF(F11="2XL",IF(SUM(J11:AB11)&gt;0,SUM(J11:AB11),0),0)*G11</f>
        <v>0</v>
      </c>
      <c r="CI11" s="209">
        <f>IF(F11="3XL",IF(SUM(J11:AB11)&gt;0,SUM(J11:AB11),0),0)*G11</f>
        <v>0</v>
      </c>
      <c r="CJ11" s="209">
        <f>IF(F11="various",IF(SUM(J11:AB11)&gt;0,SUM(J11:AB11),0),0)*G11</f>
        <v>0</v>
      </c>
      <c r="CK11" s="590"/>
      <c r="CL11" s="177">
        <f>IF(D11="",IF(SUM(J11:AB11)&gt;0,SUM(J11:AB11),0),0)*G11</f>
        <v>0</v>
      </c>
      <c r="CM11" s="177">
        <f>IF(D11="Dual tex.",IF(SUM(J11:AB11)&gt;0,SUM(J11:AB11),0),0)*G11</f>
        <v>0</v>
      </c>
      <c r="CN11" s="590"/>
      <c r="CO11" s="209">
        <f>IF(E11="sloper",IF(SUM(J11:AB11)&gt;0,SUM(J11:AB11),0),0)*G11</f>
        <v>0</v>
      </c>
      <c r="CP11" s="209">
        <f>IF(E11="footholds",IF(SUM(J11:AB11)&gt;0,SUM(J11:AB11),0),0)*G11</f>
        <v>0</v>
      </c>
      <c r="CQ11" s="209">
        <f>IF(E11="micros",IF(SUM(J11:AB11)&gt;0,SUM(J11:AB11),0),0)*G11</f>
        <v>0</v>
      </c>
      <c r="CR11" s="209">
        <f>IF(E11="jug",IF(SUM(J11:AB11)&gt;0,SUM(J11:AB11),0),0)*G11</f>
        <v>0</v>
      </c>
      <c r="CS11" s="209">
        <f>IF(E11="ledge",IF(SUM(J11:AB11)&gt;0,SUM(J11:AB11),0),0)*G11</f>
        <v>0</v>
      </c>
      <c r="CT11" s="209">
        <f>IF(E11="edge",IF(SUM(J11:AB11)&gt;0,SUM(J11:AB11),0),0)*G11</f>
        <v>0</v>
      </c>
      <c r="CU11" s="209">
        <f>IF(E11="crimp",IF(SUM(J11:AB11)&gt;0,SUM(J11:AB11),0),0)*G11</f>
        <v>0</v>
      </c>
      <c r="CV11" s="209">
        <f>IF(E11="incut",IF(SUM(J11:AB11)&gt;0,SUM(J11:AB11),0),0)*G11</f>
        <v>0</v>
      </c>
      <c r="CW11" s="209">
        <f>IF(E11="dish",IF(SUM(J11:AB11)&gt;0,SUM(J11:AB11),0),0)*G11</f>
        <v>0</v>
      </c>
      <c r="CX11" s="209">
        <f>IF(E11="pinch",IF(SUM(J11:AB11)&gt;0,SUM(J11:AB11),0),0)*G11</f>
        <v>0</v>
      </c>
      <c r="CY11" s="209">
        <f>IF(E11="pocket",IF(SUM(J11:AB11)&gt;0,SUM(J11:AB11),0),0)*G11</f>
        <v>0</v>
      </c>
      <c r="CZ11" s="209">
        <f>IF(E11="insert",IF(SUM(J11:AB11)&gt;0,SUM(J11:AB11),0),0)*G11</f>
        <v>0</v>
      </c>
      <c r="DA11" s="209">
        <f>IF(E11="positive",IF(SUM(J11:AB11)&gt;0,SUM(J11:AB11),0),0)*G11</f>
        <v>0</v>
      </c>
      <c r="DB11" s="209">
        <f>IF(E11="various",IF(SUM(J11:AB11)&gt;0,SUM(J11:AB11),0),0)*G11</f>
        <v>0</v>
      </c>
      <c r="DC11" s="65"/>
    </row>
    <row r="12" spans="1:108" s="386" customFormat="1" ht="40" customHeight="1">
      <c r="A12" s="205"/>
      <c r="B12" s="24"/>
      <c r="C12" s="447" t="s">
        <v>319</v>
      </c>
      <c r="D12" s="448"/>
      <c r="E12" s="449" t="s">
        <v>223</v>
      </c>
      <c r="F12" s="449" t="s">
        <v>104</v>
      </c>
      <c r="G12" s="449">
        <v>10</v>
      </c>
      <c r="H12" s="450" t="s">
        <v>312</v>
      </c>
      <c r="I12" s="451">
        <v>58.916000000000004</v>
      </c>
      <c r="J12" s="452"/>
      <c r="K12" s="453"/>
      <c r="L12" s="452"/>
      <c r="M12" s="453"/>
      <c r="N12" s="452"/>
      <c r="O12" s="453"/>
      <c r="P12" s="454"/>
      <c r="Q12" s="452"/>
      <c r="R12" s="455"/>
      <c r="S12" s="455"/>
      <c r="T12" s="455"/>
      <c r="U12" s="455"/>
      <c r="V12" s="455"/>
      <c r="W12" s="455"/>
      <c r="X12" s="453"/>
      <c r="Y12" s="699"/>
      <c r="Z12" s="455"/>
      <c r="AA12" s="455"/>
      <c r="AB12" s="455"/>
      <c r="AC12" s="466">
        <f t="shared" ref="AC12:AC32" si="5">SUM(J12:X12)*I12+SUM(Y12:AB12)*1.1*I12</f>
        <v>0</v>
      </c>
      <c r="AD12" s="456" t="str">
        <f t="shared" ref="AD12:AD32" si="6">IF(SUM(J12:AB12)&gt;0,"Yes","No")</f>
        <v>No</v>
      </c>
      <c r="AE12" s="457" t="str">
        <f>IF(A12="New","Yes","No")</f>
        <v>No</v>
      </c>
      <c r="AG12" s="122">
        <v>1</v>
      </c>
      <c r="AH12" s="123">
        <f>AG12*SUM(J12:AB12)</f>
        <v>0</v>
      </c>
      <c r="AJ12" s="341">
        <v>1.1000000000000001</v>
      </c>
      <c r="AK12" s="186">
        <f>SUM(J12:AB12)*AJ12</f>
        <v>0</v>
      </c>
      <c r="AL12" s="185">
        <f>J12*$G$12</f>
        <v>0</v>
      </c>
      <c r="AM12" s="185">
        <f t="shared" ref="AM12:BD12" si="7">K12*$G$12</f>
        <v>0</v>
      </c>
      <c r="AN12" s="185">
        <f t="shared" si="7"/>
        <v>0</v>
      </c>
      <c r="AO12" s="185">
        <f t="shared" si="7"/>
        <v>0</v>
      </c>
      <c r="AP12" s="185">
        <f t="shared" si="7"/>
        <v>0</v>
      </c>
      <c r="AQ12" s="185">
        <f t="shared" si="7"/>
        <v>0</v>
      </c>
      <c r="AR12" s="185">
        <f t="shared" si="7"/>
        <v>0</v>
      </c>
      <c r="AS12" s="185">
        <f t="shared" si="7"/>
        <v>0</v>
      </c>
      <c r="AT12" s="185">
        <f t="shared" si="7"/>
        <v>0</v>
      </c>
      <c r="AU12" s="185">
        <f t="shared" si="7"/>
        <v>0</v>
      </c>
      <c r="AV12" s="185">
        <f t="shared" si="7"/>
        <v>0</v>
      </c>
      <c r="AW12" s="185">
        <f t="shared" si="7"/>
        <v>0</v>
      </c>
      <c r="AX12" s="185">
        <f t="shared" si="7"/>
        <v>0</v>
      </c>
      <c r="AY12" s="185">
        <f t="shared" si="7"/>
        <v>0</v>
      </c>
      <c r="AZ12" s="185">
        <f t="shared" si="7"/>
        <v>0</v>
      </c>
      <c r="BA12" s="185">
        <f t="shared" si="7"/>
        <v>0</v>
      </c>
      <c r="BB12" s="185">
        <f t="shared" si="7"/>
        <v>0</v>
      </c>
      <c r="BC12" s="185">
        <f t="shared" si="7"/>
        <v>0</v>
      </c>
      <c r="BD12" s="185">
        <f t="shared" si="7"/>
        <v>0</v>
      </c>
      <c r="BE12" s="343">
        <v>1</v>
      </c>
      <c r="BF12" s="567">
        <v>20</v>
      </c>
      <c r="BG12" s="565">
        <f t="shared" ref="BG12:BG32" si="8">SUM($J12:$AB12)*BF12</f>
        <v>0</v>
      </c>
      <c r="BH12" s="567"/>
      <c r="BI12" s="565">
        <f t="shared" ref="BI12:BI32" si="9">SUM($J12:$AB12)*BH12</f>
        <v>0</v>
      </c>
      <c r="BJ12" s="567"/>
      <c r="BK12" s="565">
        <f t="shared" ref="BK12:BK32" si="10">SUM($J12:$AB12)*BJ12</f>
        <v>0</v>
      </c>
      <c r="BL12" s="576"/>
      <c r="BM12" s="565">
        <f t="shared" ref="BM12:BM32" si="11">SUM($J12:$AB12)*BL12</f>
        <v>0</v>
      </c>
      <c r="BN12" s="576">
        <v>10</v>
      </c>
      <c r="BO12" s="565">
        <f t="shared" ref="BO12:BO32" si="12">SUM($J12:$AB12)*BN12</f>
        <v>0</v>
      </c>
      <c r="BP12" s="576"/>
      <c r="BQ12" s="565">
        <f t="shared" ref="BQ12:BQ32" si="13">SUM($J12:$AB12)*BP12</f>
        <v>0</v>
      </c>
      <c r="BR12" s="576"/>
      <c r="BS12" s="565">
        <f t="shared" ref="BS12:BS32" si="14">SUM($J12:$AB12)*BR12</f>
        <v>0</v>
      </c>
      <c r="BT12" s="576"/>
      <c r="BU12" s="565">
        <f t="shared" ref="BU12:BU32" si="15">SUM($J12:$AB12)*BT12</f>
        <v>0</v>
      </c>
      <c r="BV12" s="576"/>
      <c r="BW12" s="565">
        <f t="shared" ref="BW12:BW32" si="16">SUM($J12:$AB12)*BV12</f>
        <v>0</v>
      </c>
      <c r="BX12" s="576"/>
      <c r="BY12" s="565">
        <f t="shared" ref="BY12:BY32" si="17">SUM($J12:$AB12)*BX12</f>
        <v>0</v>
      </c>
      <c r="BZ12" s="576"/>
      <c r="CA12" s="565">
        <f t="shared" ref="CA12:CA32" si="18">SUM($J12:$AB12)*BZ12</f>
        <v>0</v>
      </c>
      <c r="CB12" s="587"/>
      <c r="CC12" s="209">
        <f t="shared" ref="CC12:CC32" si="19">IF(F12="XS",IF(SUM(J12:AB12)&gt;0,SUM(J12:AB12),0),0)*G12</f>
        <v>0</v>
      </c>
      <c r="CD12" s="209">
        <f t="shared" ref="CD12:CD32" si="20">IF(F12="S",IF(SUM(J12:AB12)&gt;0,SUM(J12:AB12),0),0)*G12</f>
        <v>0</v>
      </c>
      <c r="CE12" s="209">
        <f t="shared" ref="CE12:CE32" si="21">IF(F12="M",IF(SUM(J12:AB12)&gt;0,SUM(J12:AB12),0),0)*G12</f>
        <v>0</v>
      </c>
      <c r="CF12" s="209">
        <f t="shared" ref="CF12:CF32" si="22">IF(F12="L",IF(SUM(J12:AB12)&gt;0,SUM(J12:AB12),0),0)*G12</f>
        <v>0</v>
      </c>
      <c r="CG12" s="209">
        <f t="shared" ref="CG12:CG32" si="23">IF(F12="XL",IF(SUM(J12:AB12)&gt;0,SUM(J12:AB12),0),0)*G12</f>
        <v>0</v>
      </c>
      <c r="CH12" s="209">
        <f t="shared" ref="CH12:CH32" si="24">IF(F12="2XL",IF(SUM(J12:AB12)&gt;0,SUM(J12:AB12),0),0)*G12</f>
        <v>0</v>
      </c>
      <c r="CI12" s="209">
        <f t="shared" ref="CI12:CI32" si="25">IF(F12="3XL",IF(SUM(J12:AB12)&gt;0,SUM(J12:AB12),0),0)*G12</f>
        <v>0</v>
      </c>
      <c r="CJ12" s="209">
        <f t="shared" ref="CJ12:CJ32" si="26">IF(F12="various",IF(SUM(J12:AB12)&gt;0,SUM(J12:AB12),0),0)*G12</f>
        <v>0</v>
      </c>
      <c r="CK12" s="590"/>
      <c r="CL12" s="177">
        <f t="shared" ref="CL12:CL32" si="27">IF(D12="",IF(SUM(J12:AB12)&gt;0,SUM(J12:AB12),0),0)*G12</f>
        <v>0</v>
      </c>
      <c r="CM12" s="177">
        <f t="shared" ref="CM12:CM32" si="28">IF(D12="Dual tex.",IF(SUM(J12:AB12)&gt;0,SUM(J12:AB12),0),0)*G12</f>
        <v>0</v>
      </c>
      <c r="CN12" s="590"/>
      <c r="CO12" s="209">
        <f t="shared" ref="CO12:CO32" si="29">IF(E12="sloper",IF(SUM(J12:AB12)&gt;0,SUM(J12:AB12),0),0)*G12</f>
        <v>0</v>
      </c>
      <c r="CP12" s="209">
        <f t="shared" ref="CP12:CP32" si="30">IF(E12="footholds",IF(SUM(J12:AB12)&gt;0,SUM(J12:AB12),0),0)*G12</f>
        <v>0</v>
      </c>
      <c r="CQ12" s="209">
        <f t="shared" ref="CQ12:CQ32" si="31">IF(E12="micros",IF(SUM(J12:AB12)&gt;0,SUM(J12:AB12),0),0)*G12</f>
        <v>0</v>
      </c>
      <c r="CR12" s="209">
        <f t="shared" ref="CR12:CR32" si="32">IF(E12="jug",IF(SUM(J12:AB12)&gt;0,SUM(J12:AB12),0),0)*G12</f>
        <v>0</v>
      </c>
      <c r="CS12" s="209">
        <f t="shared" ref="CS12:CS32" si="33">IF(E12="ledge",IF(SUM(J12:AB12)&gt;0,SUM(J12:AB12),0),0)*G12</f>
        <v>0</v>
      </c>
      <c r="CT12" s="209">
        <f t="shared" ref="CT12:CT32" si="34">IF(E12="edge",IF(SUM(J12:AB12)&gt;0,SUM(J12:AB12),0),0)*G12</f>
        <v>0</v>
      </c>
      <c r="CU12" s="209">
        <f t="shared" ref="CU12:CU32" si="35">IF(E12="crimp",IF(SUM(J12:AB12)&gt;0,SUM(J12:AB12),0),0)*G12</f>
        <v>0</v>
      </c>
      <c r="CV12" s="209">
        <f t="shared" ref="CV12:CV32" si="36">IF(E12="incut",IF(SUM(J12:AB12)&gt;0,SUM(J12:AB12),0),0)*G12</f>
        <v>0</v>
      </c>
      <c r="CW12" s="209">
        <f t="shared" ref="CW12:CW32" si="37">IF(E12="dish",IF(SUM(J12:AB12)&gt;0,SUM(J12:AB12),0),0)*G12</f>
        <v>0</v>
      </c>
      <c r="CX12" s="209">
        <f t="shared" ref="CX12:CX32" si="38">IF(E12="pinch",IF(SUM(J12:AB12)&gt;0,SUM(J12:AB12),0),0)*G12</f>
        <v>0</v>
      </c>
      <c r="CY12" s="209">
        <f t="shared" ref="CY12:CY32" si="39">IF(E12="pocket",IF(SUM(J12:AB12)&gt;0,SUM(J12:AB12),0),0)*G12</f>
        <v>0</v>
      </c>
      <c r="CZ12" s="209">
        <f t="shared" ref="CZ12:CZ32" si="40">IF(E12="insert",IF(SUM(J12:AB12)&gt;0,SUM(J12:AB12),0),0)*G12</f>
        <v>0</v>
      </c>
      <c r="DA12" s="209">
        <f t="shared" ref="DA12:DA32" si="41">IF(E12="positive",IF(SUM(J12:AB12)&gt;0,SUM(J12:AB12),0),0)*G12</f>
        <v>0</v>
      </c>
      <c r="DB12" s="209">
        <f t="shared" ref="DB12:DB32" si="42">IF(E12="various",IF(SUM(J12:AB12)&gt;0,SUM(J12:AB12),0),0)*G12</f>
        <v>0</v>
      </c>
      <c r="DC12" s="65"/>
    </row>
    <row r="13" spans="1:108" s="386" customFormat="1" ht="35.75" customHeight="1">
      <c r="A13" s="64"/>
      <c r="B13" s="67"/>
      <c r="C13" s="433" t="s">
        <v>381</v>
      </c>
      <c r="D13" s="64"/>
      <c r="E13" s="63"/>
      <c r="F13" s="63"/>
      <c r="G13" s="63"/>
      <c r="H13" s="67"/>
      <c r="I13" s="66"/>
      <c r="J13" s="178"/>
      <c r="K13" s="65"/>
      <c r="L13" s="41"/>
      <c r="M13" s="67"/>
      <c r="N13" s="67"/>
      <c r="O13" s="67"/>
      <c r="P13" s="67"/>
      <c r="Q13" s="67"/>
      <c r="R13" s="67"/>
      <c r="S13" s="67"/>
      <c r="T13" s="67"/>
      <c r="U13" s="140"/>
      <c r="V13" s="140"/>
      <c r="W13" s="140"/>
      <c r="X13" s="140"/>
      <c r="Y13" s="809"/>
      <c r="Z13" s="140"/>
      <c r="AA13" s="140"/>
      <c r="AB13" s="140"/>
      <c r="AC13" s="130">
        <f t="shared" si="5"/>
        <v>0</v>
      </c>
      <c r="AD13" s="130" t="str">
        <f t="shared" si="6"/>
        <v>No</v>
      </c>
      <c r="AE13" s="130" t="s">
        <v>27</v>
      </c>
      <c r="AJ13" s="341"/>
      <c r="AK13" s="186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343"/>
      <c r="BF13" s="575"/>
      <c r="BG13" s="565">
        <f t="shared" si="8"/>
        <v>0</v>
      </c>
      <c r="BH13" s="575"/>
      <c r="BI13" s="565">
        <f t="shared" si="9"/>
        <v>0</v>
      </c>
      <c r="BJ13" s="575"/>
      <c r="BK13" s="565">
        <f t="shared" si="10"/>
        <v>0</v>
      </c>
      <c r="BL13" s="576"/>
      <c r="BM13" s="565">
        <f t="shared" si="11"/>
        <v>0</v>
      </c>
      <c r="BN13" s="576"/>
      <c r="BO13" s="565">
        <f t="shared" si="12"/>
        <v>0</v>
      </c>
      <c r="BP13" s="576"/>
      <c r="BQ13" s="565">
        <f t="shared" si="13"/>
        <v>0</v>
      </c>
      <c r="BR13" s="576"/>
      <c r="BS13" s="565">
        <f t="shared" si="14"/>
        <v>0</v>
      </c>
      <c r="BT13" s="576"/>
      <c r="BU13" s="565">
        <f t="shared" si="15"/>
        <v>0</v>
      </c>
      <c r="BV13" s="576"/>
      <c r="BW13" s="565">
        <f t="shared" si="16"/>
        <v>0</v>
      </c>
      <c r="BX13" s="576"/>
      <c r="BY13" s="565">
        <f t="shared" si="17"/>
        <v>0</v>
      </c>
      <c r="BZ13" s="576"/>
      <c r="CA13" s="565">
        <f t="shared" si="18"/>
        <v>0</v>
      </c>
      <c r="CB13" s="587"/>
      <c r="CC13" s="209">
        <f t="shared" si="19"/>
        <v>0</v>
      </c>
      <c r="CD13" s="209">
        <f t="shared" si="20"/>
        <v>0</v>
      </c>
      <c r="CE13" s="209">
        <f t="shared" si="21"/>
        <v>0</v>
      </c>
      <c r="CF13" s="209">
        <f t="shared" si="22"/>
        <v>0</v>
      </c>
      <c r="CG13" s="209">
        <f t="shared" si="23"/>
        <v>0</v>
      </c>
      <c r="CH13" s="209">
        <f t="shared" si="24"/>
        <v>0</v>
      </c>
      <c r="CI13" s="209">
        <f t="shared" si="25"/>
        <v>0</v>
      </c>
      <c r="CJ13" s="209">
        <f t="shared" si="26"/>
        <v>0</v>
      </c>
      <c r="CK13" s="591"/>
      <c r="CL13" s="177">
        <f t="shared" si="27"/>
        <v>0</v>
      </c>
      <c r="CM13" s="177">
        <f t="shared" si="28"/>
        <v>0</v>
      </c>
      <c r="CN13" s="591"/>
      <c r="CO13" s="209">
        <f t="shared" si="29"/>
        <v>0</v>
      </c>
      <c r="CP13" s="209">
        <f t="shared" si="30"/>
        <v>0</v>
      </c>
      <c r="CQ13" s="209">
        <f t="shared" si="31"/>
        <v>0</v>
      </c>
      <c r="CR13" s="209">
        <f t="shared" si="32"/>
        <v>0</v>
      </c>
      <c r="CS13" s="209">
        <f t="shared" si="33"/>
        <v>0</v>
      </c>
      <c r="CT13" s="209">
        <f t="shared" si="34"/>
        <v>0</v>
      </c>
      <c r="CU13" s="209">
        <f t="shared" si="35"/>
        <v>0</v>
      </c>
      <c r="CV13" s="209">
        <f t="shared" si="36"/>
        <v>0</v>
      </c>
      <c r="CW13" s="209">
        <f t="shared" si="37"/>
        <v>0</v>
      </c>
      <c r="CX13" s="209">
        <f t="shared" si="38"/>
        <v>0</v>
      </c>
      <c r="CY13" s="209">
        <f t="shared" si="39"/>
        <v>0</v>
      </c>
      <c r="CZ13" s="209">
        <f t="shared" si="40"/>
        <v>0</v>
      </c>
      <c r="DA13" s="209">
        <f t="shared" si="41"/>
        <v>0</v>
      </c>
      <c r="DB13" s="209">
        <f t="shared" si="42"/>
        <v>0</v>
      </c>
      <c r="DC13" s="65"/>
    </row>
    <row r="14" spans="1:108" s="386" customFormat="1" ht="57" customHeight="1">
      <c r="A14" s="183"/>
      <c r="B14" s="156"/>
      <c r="C14" s="254" t="s">
        <v>290</v>
      </c>
      <c r="D14" s="417"/>
      <c r="E14" s="418" t="s">
        <v>219</v>
      </c>
      <c r="F14" s="184" t="s">
        <v>69</v>
      </c>
      <c r="G14" s="184">
        <v>3</v>
      </c>
      <c r="H14" s="418" t="s">
        <v>265</v>
      </c>
      <c r="I14" s="814">
        <v>143</v>
      </c>
      <c r="J14" s="419"/>
      <c r="K14" s="420"/>
      <c r="L14" s="421"/>
      <c r="M14" s="422"/>
      <c r="N14" s="423"/>
      <c r="O14" s="188"/>
      <c r="P14" s="187"/>
      <c r="Q14" s="188"/>
      <c r="R14" s="189"/>
      <c r="S14" s="188"/>
      <c r="T14" s="188"/>
      <c r="U14" s="189"/>
      <c r="V14" s="188"/>
      <c r="W14" s="189"/>
      <c r="X14" s="284"/>
      <c r="Y14" s="810"/>
      <c r="Z14" s="188"/>
      <c r="AA14" s="188"/>
      <c r="AB14" s="188"/>
      <c r="AC14" s="424">
        <f t="shared" si="5"/>
        <v>0</v>
      </c>
      <c r="AD14" s="190" t="str">
        <f t="shared" si="6"/>
        <v>No</v>
      </c>
      <c r="AE14" s="115" t="str">
        <f t="shared" ref="AE14:AE32" si="43">IF(A14="New","Yes","No")</f>
        <v>No</v>
      </c>
      <c r="AG14" s="114">
        <v>1</v>
      </c>
      <c r="AH14" s="115">
        <f>AG14*SUM(J14:AB14)</f>
        <v>0</v>
      </c>
      <c r="AJ14" s="343">
        <v>6.75</v>
      </c>
      <c r="AK14" s="186">
        <f>SUM(J14:AB14)*AJ14</f>
        <v>0</v>
      </c>
      <c r="AL14" s="185">
        <f>J14*$G$14</f>
        <v>0</v>
      </c>
      <c r="AM14" s="185">
        <f t="shared" ref="AM14:BC14" si="44">K14*$G$14</f>
        <v>0</v>
      </c>
      <c r="AN14" s="185">
        <f t="shared" si="44"/>
        <v>0</v>
      </c>
      <c r="AO14" s="185">
        <f t="shared" si="44"/>
        <v>0</v>
      </c>
      <c r="AP14" s="185">
        <f t="shared" si="44"/>
        <v>0</v>
      </c>
      <c r="AQ14" s="185">
        <f t="shared" si="44"/>
        <v>0</v>
      </c>
      <c r="AR14" s="185">
        <f t="shared" si="44"/>
        <v>0</v>
      </c>
      <c r="AS14" s="185">
        <f t="shared" si="44"/>
        <v>0</v>
      </c>
      <c r="AT14" s="185">
        <f t="shared" si="44"/>
        <v>0</v>
      </c>
      <c r="AU14" s="185">
        <f t="shared" si="44"/>
        <v>0</v>
      </c>
      <c r="AV14" s="185">
        <f t="shared" si="44"/>
        <v>0</v>
      </c>
      <c r="AW14" s="185">
        <f t="shared" si="44"/>
        <v>0</v>
      </c>
      <c r="AX14" s="185">
        <f t="shared" si="44"/>
        <v>0</v>
      </c>
      <c r="AY14" s="185">
        <f t="shared" si="44"/>
        <v>0</v>
      </c>
      <c r="AZ14" s="185">
        <f t="shared" si="44"/>
        <v>0</v>
      </c>
      <c r="BA14" s="185">
        <f t="shared" si="44"/>
        <v>0</v>
      </c>
      <c r="BB14" s="185">
        <f t="shared" si="44"/>
        <v>0</v>
      </c>
      <c r="BC14" s="185">
        <f t="shared" si="44"/>
        <v>0</v>
      </c>
      <c r="BD14" s="185">
        <f>AB14*$G$14</f>
        <v>0</v>
      </c>
      <c r="BE14" s="343">
        <v>1</v>
      </c>
      <c r="BF14" s="562">
        <v>9</v>
      </c>
      <c r="BG14" s="565">
        <f t="shared" si="8"/>
        <v>0</v>
      </c>
      <c r="BH14" s="562"/>
      <c r="BI14" s="565">
        <f t="shared" si="9"/>
        <v>0</v>
      </c>
      <c r="BJ14" s="562"/>
      <c r="BK14" s="565">
        <f t="shared" si="10"/>
        <v>0</v>
      </c>
      <c r="BL14" s="579"/>
      <c r="BM14" s="565">
        <f t="shared" si="11"/>
        <v>0</v>
      </c>
      <c r="BN14" s="579"/>
      <c r="BO14" s="565">
        <f t="shared" si="12"/>
        <v>0</v>
      </c>
      <c r="BP14" s="579"/>
      <c r="BQ14" s="565">
        <f t="shared" si="13"/>
        <v>0</v>
      </c>
      <c r="BR14" s="579">
        <v>2</v>
      </c>
      <c r="BS14" s="565">
        <f t="shared" si="14"/>
        <v>0</v>
      </c>
      <c r="BT14" s="579">
        <v>1</v>
      </c>
      <c r="BU14" s="565">
        <f t="shared" si="15"/>
        <v>0</v>
      </c>
      <c r="BV14" s="579"/>
      <c r="BW14" s="565">
        <f t="shared" si="16"/>
        <v>0</v>
      </c>
      <c r="BX14" s="579"/>
      <c r="BY14" s="565">
        <f t="shared" si="17"/>
        <v>0</v>
      </c>
      <c r="BZ14" s="579"/>
      <c r="CA14" s="565">
        <f t="shared" si="18"/>
        <v>0</v>
      </c>
      <c r="CB14" s="587"/>
      <c r="CC14" s="209">
        <f t="shared" si="19"/>
        <v>0</v>
      </c>
      <c r="CD14" s="209">
        <f t="shared" si="20"/>
        <v>0</v>
      </c>
      <c r="CE14" s="209">
        <f t="shared" si="21"/>
        <v>0</v>
      </c>
      <c r="CF14" s="209">
        <f t="shared" si="22"/>
        <v>0</v>
      </c>
      <c r="CG14" s="209">
        <f t="shared" si="23"/>
        <v>0</v>
      </c>
      <c r="CH14" s="209">
        <f t="shared" si="24"/>
        <v>0</v>
      </c>
      <c r="CI14" s="209">
        <f t="shared" si="25"/>
        <v>0</v>
      </c>
      <c r="CJ14" s="209">
        <f t="shared" si="26"/>
        <v>0</v>
      </c>
      <c r="CK14" s="592"/>
      <c r="CL14" s="177">
        <f t="shared" si="27"/>
        <v>0</v>
      </c>
      <c r="CM14" s="177">
        <f t="shared" si="28"/>
        <v>0</v>
      </c>
      <c r="CN14" s="592"/>
      <c r="CO14" s="209">
        <f t="shared" si="29"/>
        <v>0</v>
      </c>
      <c r="CP14" s="209">
        <f t="shared" si="30"/>
        <v>0</v>
      </c>
      <c r="CQ14" s="209">
        <f t="shared" si="31"/>
        <v>0</v>
      </c>
      <c r="CR14" s="209">
        <f t="shared" si="32"/>
        <v>0</v>
      </c>
      <c r="CS14" s="209">
        <f t="shared" si="33"/>
        <v>0</v>
      </c>
      <c r="CT14" s="209">
        <f t="shared" si="34"/>
        <v>0</v>
      </c>
      <c r="CU14" s="209">
        <f t="shared" si="35"/>
        <v>0</v>
      </c>
      <c r="CV14" s="209">
        <f t="shared" si="36"/>
        <v>0</v>
      </c>
      <c r="CW14" s="209">
        <f t="shared" si="37"/>
        <v>0</v>
      </c>
      <c r="CX14" s="209">
        <f t="shared" si="38"/>
        <v>0</v>
      </c>
      <c r="CY14" s="209">
        <f t="shared" si="39"/>
        <v>0</v>
      </c>
      <c r="CZ14" s="209">
        <f t="shared" si="40"/>
        <v>0</v>
      </c>
      <c r="DA14" s="209">
        <f t="shared" si="41"/>
        <v>0</v>
      </c>
      <c r="DB14" s="209">
        <f t="shared" si="42"/>
        <v>0</v>
      </c>
      <c r="DC14" s="8"/>
      <c r="DD14" s="373"/>
    </row>
    <row r="15" spans="1:108" s="384" customFormat="1" ht="57" customHeight="1">
      <c r="A15" s="191"/>
      <c r="B15" s="8"/>
      <c r="C15" s="142" t="s">
        <v>291</v>
      </c>
      <c r="D15" s="345"/>
      <c r="E15" s="153" t="s">
        <v>106</v>
      </c>
      <c r="F15" s="66" t="s">
        <v>69</v>
      </c>
      <c r="G15" s="66">
        <v>3</v>
      </c>
      <c r="H15" s="153" t="s">
        <v>265</v>
      </c>
      <c r="I15" s="815">
        <v>115.50000000000001</v>
      </c>
      <c r="J15" s="346"/>
      <c r="K15" s="347"/>
      <c r="L15" s="348"/>
      <c r="M15" s="349"/>
      <c r="N15" s="371"/>
      <c r="O15" s="232"/>
      <c r="P15" s="295"/>
      <c r="Q15" s="296"/>
      <c r="R15" s="297"/>
      <c r="S15" s="232"/>
      <c r="T15" s="296"/>
      <c r="U15" s="297"/>
      <c r="V15" s="295"/>
      <c r="W15" s="296"/>
      <c r="X15" s="232"/>
      <c r="Y15" s="811"/>
      <c r="Z15" s="297"/>
      <c r="AA15" s="297"/>
      <c r="AB15" s="297"/>
      <c r="AC15" s="196">
        <f t="shared" si="5"/>
        <v>0</v>
      </c>
      <c r="AD15" s="65" t="str">
        <f t="shared" si="6"/>
        <v>No</v>
      </c>
      <c r="AE15" s="350" t="str">
        <f t="shared" si="43"/>
        <v>No</v>
      </c>
      <c r="AF15" s="386"/>
      <c r="AG15" s="118">
        <v>1</v>
      </c>
      <c r="AH15" s="119">
        <f t="shared" ref="AH15:AH31" si="45">AG15*SUM(J15:AB15)</f>
        <v>0</v>
      </c>
      <c r="AJ15" s="343">
        <v>4.45</v>
      </c>
      <c r="AK15" s="186">
        <f t="shared" ref="AK15:AK31" si="46">SUM(J15:AB15)*AJ15</f>
        <v>0</v>
      </c>
      <c r="AL15" s="185">
        <f>J15*$G$15</f>
        <v>0</v>
      </c>
      <c r="AM15" s="185">
        <f t="shared" ref="AM15:BC15" si="47">K15*$G$15</f>
        <v>0</v>
      </c>
      <c r="AN15" s="185">
        <f t="shared" si="47"/>
        <v>0</v>
      </c>
      <c r="AO15" s="185">
        <f t="shared" si="47"/>
        <v>0</v>
      </c>
      <c r="AP15" s="185">
        <f t="shared" si="47"/>
        <v>0</v>
      </c>
      <c r="AQ15" s="185">
        <f t="shared" si="47"/>
        <v>0</v>
      </c>
      <c r="AR15" s="185">
        <f t="shared" si="47"/>
        <v>0</v>
      </c>
      <c r="AS15" s="185">
        <f t="shared" si="47"/>
        <v>0</v>
      </c>
      <c r="AT15" s="185">
        <f t="shared" si="47"/>
        <v>0</v>
      </c>
      <c r="AU15" s="185">
        <f t="shared" si="47"/>
        <v>0</v>
      </c>
      <c r="AV15" s="185">
        <f t="shared" si="47"/>
        <v>0</v>
      </c>
      <c r="AW15" s="185">
        <f t="shared" si="47"/>
        <v>0</v>
      </c>
      <c r="AX15" s="185">
        <f t="shared" si="47"/>
        <v>0</v>
      </c>
      <c r="AY15" s="185">
        <f t="shared" si="47"/>
        <v>0</v>
      </c>
      <c r="AZ15" s="185">
        <f t="shared" si="47"/>
        <v>0</v>
      </c>
      <c r="BA15" s="185">
        <f t="shared" si="47"/>
        <v>0</v>
      </c>
      <c r="BB15" s="185">
        <f t="shared" si="47"/>
        <v>0</v>
      </c>
      <c r="BC15" s="185">
        <f t="shared" si="47"/>
        <v>0</v>
      </c>
      <c r="BD15" s="185">
        <f>AB15*$G$15</f>
        <v>0</v>
      </c>
      <c r="BE15" s="343">
        <v>1</v>
      </c>
      <c r="BF15" s="562">
        <v>6</v>
      </c>
      <c r="BG15" s="565">
        <f t="shared" si="8"/>
        <v>0</v>
      </c>
      <c r="BH15" s="562"/>
      <c r="BI15" s="565">
        <f t="shared" si="9"/>
        <v>0</v>
      </c>
      <c r="BJ15" s="562"/>
      <c r="BK15" s="565">
        <f t="shared" si="10"/>
        <v>0</v>
      </c>
      <c r="BL15" s="579"/>
      <c r="BM15" s="565">
        <f t="shared" si="11"/>
        <v>0</v>
      </c>
      <c r="BN15" s="579"/>
      <c r="BO15" s="565">
        <f t="shared" si="12"/>
        <v>0</v>
      </c>
      <c r="BP15" s="579">
        <v>1</v>
      </c>
      <c r="BQ15" s="565">
        <f t="shared" si="13"/>
        <v>0</v>
      </c>
      <c r="BR15" s="579">
        <v>2</v>
      </c>
      <c r="BS15" s="565">
        <f t="shared" si="14"/>
        <v>0</v>
      </c>
      <c r="BT15" s="579"/>
      <c r="BU15" s="565">
        <f t="shared" si="15"/>
        <v>0</v>
      </c>
      <c r="BV15" s="579"/>
      <c r="BW15" s="565">
        <f t="shared" si="16"/>
        <v>0</v>
      </c>
      <c r="BX15" s="579"/>
      <c r="BY15" s="565">
        <f t="shared" si="17"/>
        <v>0</v>
      </c>
      <c r="BZ15" s="579"/>
      <c r="CA15" s="565">
        <f t="shared" si="18"/>
        <v>0</v>
      </c>
      <c r="CB15" s="587"/>
      <c r="CC15" s="209">
        <f t="shared" si="19"/>
        <v>0</v>
      </c>
      <c r="CD15" s="209">
        <f t="shared" si="20"/>
        <v>0</v>
      </c>
      <c r="CE15" s="209">
        <f t="shared" si="21"/>
        <v>0</v>
      </c>
      <c r="CF15" s="209">
        <f t="shared" si="22"/>
        <v>0</v>
      </c>
      <c r="CG15" s="209">
        <f t="shared" si="23"/>
        <v>0</v>
      </c>
      <c r="CH15" s="209">
        <f t="shared" si="24"/>
        <v>0</v>
      </c>
      <c r="CI15" s="209">
        <f t="shared" si="25"/>
        <v>0</v>
      </c>
      <c r="CJ15" s="209">
        <f t="shared" si="26"/>
        <v>0</v>
      </c>
      <c r="CK15" s="592"/>
      <c r="CL15" s="177">
        <f t="shared" si="27"/>
        <v>0</v>
      </c>
      <c r="CM15" s="177">
        <f t="shared" si="28"/>
        <v>0</v>
      </c>
      <c r="CN15" s="592"/>
      <c r="CO15" s="209">
        <f t="shared" si="29"/>
        <v>0</v>
      </c>
      <c r="CP15" s="209">
        <f t="shared" si="30"/>
        <v>0</v>
      </c>
      <c r="CQ15" s="209">
        <f t="shared" si="31"/>
        <v>0</v>
      </c>
      <c r="CR15" s="209">
        <f t="shared" si="32"/>
        <v>0</v>
      </c>
      <c r="CS15" s="209">
        <f t="shared" si="33"/>
        <v>0</v>
      </c>
      <c r="CT15" s="209">
        <f t="shared" si="34"/>
        <v>0</v>
      </c>
      <c r="CU15" s="209">
        <f t="shared" si="35"/>
        <v>0</v>
      </c>
      <c r="CV15" s="209">
        <f t="shared" si="36"/>
        <v>0</v>
      </c>
      <c r="CW15" s="209">
        <f t="shared" si="37"/>
        <v>0</v>
      </c>
      <c r="CX15" s="209">
        <f t="shared" si="38"/>
        <v>0</v>
      </c>
      <c r="CY15" s="209">
        <f t="shared" si="39"/>
        <v>0</v>
      </c>
      <c r="CZ15" s="209">
        <f t="shared" si="40"/>
        <v>0</v>
      </c>
      <c r="DA15" s="209">
        <f t="shared" si="41"/>
        <v>0</v>
      </c>
      <c r="DB15" s="209">
        <f t="shared" si="42"/>
        <v>0</v>
      </c>
      <c r="DC15" s="8"/>
    </row>
    <row r="16" spans="1:108" s="384" customFormat="1" ht="57" customHeight="1">
      <c r="A16" s="191"/>
      <c r="B16" s="8"/>
      <c r="C16" s="255" t="s">
        <v>292</v>
      </c>
      <c r="D16" s="198"/>
      <c r="E16" s="256" t="s">
        <v>106</v>
      </c>
      <c r="F16" s="199" t="s">
        <v>69</v>
      </c>
      <c r="G16" s="199">
        <v>4</v>
      </c>
      <c r="H16" s="256" t="s">
        <v>265</v>
      </c>
      <c r="I16" s="816">
        <v>137.5</v>
      </c>
      <c r="J16" s="82"/>
      <c r="K16" s="202"/>
      <c r="L16" s="83"/>
      <c r="M16" s="203"/>
      <c r="N16" s="382"/>
      <c r="O16" s="204"/>
      <c r="P16" s="116"/>
      <c r="Q16" s="102"/>
      <c r="R16" s="103"/>
      <c r="S16" s="204"/>
      <c r="T16" s="102"/>
      <c r="U16" s="103"/>
      <c r="V16" s="116"/>
      <c r="W16" s="102"/>
      <c r="X16" s="204"/>
      <c r="Y16" s="697"/>
      <c r="Z16" s="103"/>
      <c r="AA16" s="103"/>
      <c r="AB16" s="103"/>
      <c r="AC16" s="200">
        <f t="shared" si="5"/>
        <v>0</v>
      </c>
      <c r="AD16" s="201" t="str">
        <f t="shared" si="6"/>
        <v>No</v>
      </c>
      <c r="AE16" s="119" t="str">
        <f t="shared" si="43"/>
        <v>No</v>
      </c>
      <c r="AF16" s="386"/>
      <c r="AG16" s="118">
        <v>1</v>
      </c>
      <c r="AH16" s="119">
        <f t="shared" si="45"/>
        <v>0</v>
      </c>
      <c r="AJ16" s="343">
        <v>6.05</v>
      </c>
      <c r="AK16" s="186">
        <f t="shared" si="46"/>
        <v>0</v>
      </c>
      <c r="AL16" s="185">
        <f>J16*$G$16</f>
        <v>0</v>
      </c>
      <c r="AM16" s="185">
        <f t="shared" ref="AM16:BD16" si="48">K16*$G$16</f>
        <v>0</v>
      </c>
      <c r="AN16" s="185">
        <f t="shared" si="48"/>
        <v>0</v>
      </c>
      <c r="AO16" s="185">
        <f t="shared" si="48"/>
        <v>0</v>
      </c>
      <c r="AP16" s="185">
        <f t="shared" si="48"/>
        <v>0</v>
      </c>
      <c r="AQ16" s="185">
        <f t="shared" si="48"/>
        <v>0</v>
      </c>
      <c r="AR16" s="185">
        <f t="shared" si="48"/>
        <v>0</v>
      </c>
      <c r="AS16" s="185">
        <f t="shared" si="48"/>
        <v>0</v>
      </c>
      <c r="AT16" s="185">
        <f t="shared" si="48"/>
        <v>0</v>
      </c>
      <c r="AU16" s="185">
        <f t="shared" si="48"/>
        <v>0</v>
      </c>
      <c r="AV16" s="185">
        <f t="shared" si="48"/>
        <v>0</v>
      </c>
      <c r="AW16" s="185">
        <f t="shared" si="48"/>
        <v>0</v>
      </c>
      <c r="AX16" s="185">
        <f t="shared" si="48"/>
        <v>0</v>
      </c>
      <c r="AY16" s="185">
        <f t="shared" si="48"/>
        <v>0</v>
      </c>
      <c r="AZ16" s="185">
        <f t="shared" si="48"/>
        <v>0</v>
      </c>
      <c r="BA16" s="185">
        <f t="shared" si="48"/>
        <v>0</v>
      </c>
      <c r="BB16" s="185">
        <f t="shared" si="48"/>
        <v>0</v>
      </c>
      <c r="BC16" s="185">
        <f t="shared" si="48"/>
        <v>0</v>
      </c>
      <c r="BD16" s="185">
        <f t="shared" si="48"/>
        <v>0</v>
      </c>
      <c r="BE16" s="343">
        <v>1</v>
      </c>
      <c r="BF16" s="562">
        <v>12</v>
      </c>
      <c r="BG16" s="565">
        <f t="shared" si="8"/>
        <v>0</v>
      </c>
      <c r="BH16" s="562"/>
      <c r="BI16" s="565">
        <f t="shared" si="9"/>
        <v>0</v>
      </c>
      <c r="BJ16" s="562"/>
      <c r="BK16" s="565">
        <f t="shared" si="10"/>
        <v>0</v>
      </c>
      <c r="BL16" s="579"/>
      <c r="BM16" s="565">
        <f t="shared" si="11"/>
        <v>0</v>
      </c>
      <c r="BN16" s="579"/>
      <c r="BO16" s="565">
        <f t="shared" si="12"/>
        <v>0</v>
      </c>
      <c r="BP16" s="579">
        <v>2</v>
      </c>
      <c r="BQ16" s="565">
        <f t="shared" si="13"/>
        <v>0</v>
      </c>
      <c r="BR16" s="579">
        <v>2</v>
      </c>
      <c r="BS16" s="565">
        <f t="shared" si="14"/>
        <v>0</v>
      </c>
      <c r="BT16" s="579"/>
      <c r="BU16" s="565">
        <f t="shared" si="15"/>
        <v>0</v>
      </c>
      <c r="BV16" s="579"/>
      <c r="BW16" s="565">
        <f t="shared" si="16"/>
        <v>0</v>
      </c>
      <c r="BX16" s="579"/>
      <c r="BY16" s="565">
        <f t="shared" si="17"/>
        <v>0</v>
      </c>
      <c r="BZ16" s="579"/>
      <c r="CA16" s="565">
        <f t="shared" si="18"/>
        <v>0</v>
      </c>
      <c r="CB16" s="587"/>
      <c r="CC16" s="209">
        <f t="shared" si="19"/>
        <v>0</v>
      </c>
      <c r="CD16" s="209">
        <f t="shared" si="20"/>
        <v>0</v>
      </c>
      <c r="CE16" s="209">
        <f t="shared" si="21"/>
        <v>0</v>
      </c>
      <c r="CF16" s="209">
        <f t="shared" si="22"/>
        <v>0</v>
      </c>
      <c r="CG16" s="209">
        <f t="shared" si="23"/>
        <v>0</v>
      </c>
      <c r="CH16" s="209">
        <f t="shared" si="24"/>
        <v>0</v>
      </c>
      <c r="CI16" s="209">
        <f t="shared" si="25"/>
        <v>0</v>
      </c>
      <c r="CJ16" s="209">
        <f t="shared" si="26"/>
        <v>0</v>
      </c>
      <c r="CK16" s="592"/>
      <c r="CL16" s="177">
        <f t="shared" si="27"/>
        <v>0</v>
      </c>
      <c r="CM16" s="177">
        <f t="shared" si="28"/>
        <v>0</v>
      </c>
      <c r="CN16" s="592"/>
      <c r="CO16" s="209">
        <f t="shared" si="29"/>
        <v>0</v>
      </c>
      <c r="CP16" s="209">
        <f t="shared" si="30"/>
        <v>0</v>
      </c>
      <c r="CQ16" s="209">
        <f t="shared" si="31"/>
        <v>0</v>
      </c>
      <c r="CR16" s="209">
        <f t="shared" si="32"/>
        <v>0</v>
      </c>
      <c r="CS16" s="209">
        <f t="shared" si="33"/>
        <v>0</v>
      </c>
      <c r="CT16" s="209">
        <f t="shared" si="34"/>
        <v>0</v>
      </c>
      <c r="CU16" s="209">
        <f t="shared" si="35"/>
        <v>0</v>
      </c>
      <c r="CV16" s="209">
        <f t="shared" si="36"/>
        <v>0</v>
      </c>
      <c r="CW16" s="209">
        <f t="shared" si="37"/>
        <v>0</v>
      </c>
      <c r="CX16" s="209">
        <f t="shared" si="38"/>
        <v>0</v>
      </c>
      <c r="CY16" s="209">
        <f t="shared" si="39"/>
        <v>0</v>
      </c>
      <c r="CZ16" s="209">
        <f t="shared" si="40"/>
        <v>0</v>
      </c>
      <c r="DA16" s="209">
        <f t="shared" si="41"/>
        <v>0</v>
      </c>
      <c r="DB16" s="209">
        <f t="shared" si="42"/>
        <v>0</v>
      </c>
      <c r="DC16" s="8"/>
    </row>
    <row r="17" spans="1:107" s="386" customFormat="1" ht="57" customHeight="1">
      <c r="A17" s="191"/>
      <c r="B17" s="8"/>
      <c r="C17" s="142" t="s">
        <v>293</v>
      </c>
      <c r="D17" s="345"/>
      <c r="E17" s="153" t="s">
        <v>106</v>
      </c>
      <c r="F17" s="66" t="s">
        <v>29</v>
      </c>
      <c r="G17" s="66">
        <v>4</v>
      </c>
      <c r="H17" s="153" t="s">
        <v>265</v>
      </c>
      <c r="I17" s="815">
        <v>104.50000000000001</v>
      </c>
      <c r="J17" s="346"/>
      <c r="K17" s="347"/>
      <c r="L17" s="348"/>
      <c r="M17" s="349"/>
      <c r="N17" s="387"/>
      <c r="O17" s="232"/>
      <c r="P17" s="295"/>
      <c r="Q17" s="296"/>
      <c r="R17" s="297"/>
      <c r="S17" s="232"/>
      <c r="T17" s="296"/>
      <c r="U17" s="297"/>
      <c r="V17" s="295"/>
      <c r="W17" s="296"/>
      <c r="X17" s="232"/>
      <c r="Y17" s="811"/>
      <c r="Z17" s="297"/>
      <c r="AA17" s="297"/>
      <c r="AB17" s="297"/>
      <c r="AC17" s="196">
        <f t="shared" si="5"/>
        <v>0</v>
      </c>
      <c r="AD17" s="65" t="str">
        <f t="shared" si="6"/>
        <v>No</v>
      </c>
      <c r="AE17" s="350" t="str">
        <f t="shared" si="43"/>
        <v>No</v>
      </c>
      <c r="AG17" s="118">
        <v>1</v>
      </c>
      <c r="AH17" s="119">
        <f t="shared" si="45"/>
        <v>0</v>
      </c>
      <c r="AJ17" s="343">
        <v>3.45</v>
      </c>
      <c r="AK17" s="186">
        <f t="shared" si="46"/>
        <v>0</v>
      </c>
      <c r="AL17" s="185">
        <f>J17*$G$17</f>
        <v>0</v>
      </c>
      <c r="AM17" s="185">
        <f t="shared" ref="AM17:BD17" si="49">K17*$G$17</f>
        <v>0</v>
      </c>
      <c r="AN17" s="185">
        <f t="shared" si="49"/>
        <v>0</v>
      </c>
      <c r="AO17" s="185">
        <f t="shared" si="49"/>
        <v>0</v>
      </c>
      <c r="AP17" s="185">
        <f t="shared" si="49"/>
        <v>0</v>
      </c>
      <c r="AQ17" s="185">
        <f t="shared" si="49"/>
        <v>0</v>
      </c>
      <c r="AR17" s="185">
        <f t="shared" si="49"/>
        <v>0</v>
      </c>
      <c r="AS17" s="185">
        <f t="shared" si="49"/>
        <v>0</v>
      </c>
      <c r="AT17" s="185">
        <f t="shared" si="49"/>
        <v>0</v>
      </c>
      <c r="AU17" s="185">
        <f t="shared" si="49"/>
        <v>0</v>
      </c>
      <c r="AV17" s="185">
        <f t="shared" si="49"/>
        <v>0</v>
      </c>
      <c r="AW17" s="185">
        <f t="shared" si="49"/>
        <v>0</v>
      </c>
      <c r="AX17" s="185">
        <f t="shared" si="49"/>
        <v>0</v>
      </c>
      <c r="AY17" s="185">
        <f t="shared" si="49"/>
        <v>0</v>
      </c>
      <c r="AZ17" s="185">
        <f t="shared" si="49"/>
        <v>0</v>
      </c>
      <c r="BA17" s="185">
        <f t="shared" si="49"/>
        <v>0</v>
      </c>
      <c r="BB17" s="185">
        <f t="shared" si="49"/>
        <v>0</v>
      </c>
      <c r="BC17" s="185">
        <f t="shared" si="49"/>
        <v>0</v>
      </c>
      <c r="BD17" s="185">
        <f t="shared" si="49"/>
        <v>0</v>
      </c>
      <c r="BE17" s="343">
        <v>1</v>
      </c>
      <c r="BF17" s="562">
        <v>8</v>
      </c>
      <c r="BG17" s="565">
        <f t="shared" si="8"/>
        <v>0</v>
      </c>
      <c r="BH17" s="562"/>
      <c r="BI17" s="565">
        <f t="shared" si="9"/>
        <v>0</v>
      </c>
      <c r="BJ17" s="562"/>
      <c r="BK17" s="565">
        <f t="shared" si="10"/>
        <v>0</v>
      </c>
      <c r="BL17" s="579"/>
      <c r="BM17" s="565">
        <f t="shared" si="11"/>
        <v>0</v>
      </c>
      <c r="BN17" s="579">
        <v>2</v>
      </c>
      <c r="BO17" s="565">
        <f t="shared" si="12"/>
        <v>0</v>
      </c>
      <c r="BP17" s="579">
        <v>2</v>
      </c>
      <c r="BQ17" s="565">
        <f t="shared" si="13"/>
        <v>0</v>
      </c>
      <c r="BR17" s="579"/>
      <c r="BS17" s="565">
        <f t="shared" si="14"/>
        <v>0</v>
      </c>
      <c r="BT17" s="579"/>
      <c r="BU17" s="565">
        <f t="shared" si="15"/>
        <v>0</v>
      </c>
      <c r="BV17" s="579"/>
      <c r="BW17" s="565">
        <f t="shared" si="16"/>
        <v>0</v>
      </c>
      <c r="BX17" s="579"/>
      <c r="BY17" s="565">
        <f t="shared" si="17"/>
        <v>0</v>
      </c>
      <c r="BZ17" s="579"/>
      <c r="CA17" s="565">
        <f t="shared" si="18"/>
        <v>0</v>
      </c>
      <c r="CB17" s="587"/>
      <c r="CC17" s="209">
        <f t="shared" si="19"/>
        <v>0</v>
      </c>
      <c r="CD17" s="209">
        <f t="shared" si="20"/>
        <v>0</v>
      </c>
      <c r="CE17" s="209">
        <f t="shared" si="21"/>
        <v>0</v>
      </c>
      <c r="CF17" s="209">
        <f t="shared" si="22"/>
        <v>0</v>
      </c>
      <c r="CG17" s="209">
        <f t="shared" si="23"/>
        <v>0</v>
      </c>
      <c r="CH17" s="209">
        <f t="shared" si="24"/>
        <v>0</v>
      </c>
      <c r="CI17" s="209">
        <f t="shared" si="25"/>
        <v>0</v>
      </c>
      <c r="CJ17" s="209">
        <f t="shared" si="26"/>
        <v>0</v>
      </c>
      <c r="CK17" s="592"/>
      <c r="CL17" s="177">
        <f t="shared" si="27"/>
        <v>0</v>
      </c>
      <c r="CM17" s="177">
        <f t="shared" si="28"/>
        <v>0</v>
      </c>
      <c r="CN17" s="592"/>
      <c r="CO17" s="209">
        <f t="shared" si="29"/>
        <v>0</v>
      </c>
      <c r="CP17" s="209">
        <f t="shared" si="30"/>
        <v>0</v>
      </c>
      <c r="CQ17" s="209">
        <f t="shared" si="31"/>
        <v>0</v>
      </c>
      <c r="CR17" s="209">
        <f t="shared" si="32"/>
        <v>0</v>
      </c>
      <c r="CS17" s="209">
        <f t="shared" si="33"/>
        <v>0</v>
      </c>
      <c r="CT17" s="209">
        <f t="shared" si="34"/>
        <v>0</v>
      </c>
      <c r="CU17" s="209">
        <f t="shared" si="35"/>
        <v>0</v>
      </c>
      <c r="CV17" s="209">
        <f t="shared" si="36"/>
        <v>0</v>
      </c>
      <c r="CW17" s="209">
        <f t="shared" si="37"/>
        <v>0</v>
      </c>
      <c r="CX17" s="209">
        <f t="shared" si="38"/>
        <v>0</v>
      </c>
      <c r="CY17" s="209">
        <f t="shared" si="39"/>
        <v>0</v>
      </c>
      <c r="CZ17" s="209">
        <f t="shared" si="40"/>
        <v>0</v>
      </c>
      <c r="DA17" s="209">
        <f t="shared" si="41"/>
        <v>0</v>
      </c>
      <c r="DB17" s="209">
        <f t="shared" si="42"/>
        <v>0</v>
      </c>
      <c r="DC17" s="8"/>
    </row>
    <row r="18" spans="1:107" s="386" customFormat="1" ht="57" customHeight="1">
      <c r="A18" s="191"/>
      <c r="B18" s="8"/>
      <c r="C18" s="255" t="s">
        <v>294</v>
      </c>
      <c r="D18" s="198"/>
      <c r="E18" s="256" t="s">
        <v>106</v>
      </c>
      <c r="F18" s="199" t="s">
        <v>69</v>
      </c>
      <c r="G18" s="199">
        <v>4</v>
      </c>
      <c r="H18" s="256" t="s">
        <v>265</v>
      </c>
      <c r="I18" s="816">
        <v>138.60000000000002</v>
      </c>
      <c r="J18" s="82"/>
      <c r="K18" s="202"/>
      <c r="L18" s="83"/>
      <c r="M18" s="203"/>
      <c r="N18" s="84"/>
      <c r="O18" s="204"/>
      <c r="P18" s="116"/>
      <c r="Q18" s="102"/>
      <c r="R18" s="103"/>
      <c r="S18" s="204"/>
      <c r="T18" s="102"/>
      <c r="U18" s="103"/>
      <c r="V18" s="116"/>
      <c r="W18" s="102"/>
      <c r="X18" s="204"/>
      <c r="Y18" s="697"/>
      <c r="Z18" s="103"/>
      <c r="AA18" s="103"/>
      <c r="AB18" s="103"/>
      <c r="AC18" s="200">
        <f t="shared" si="5"/>
        <v>0</v>
      </c>
      <c r="AD18" s="201" t="str">
        <f t="shared" si="6"/>
        <v>No</v>
      </c>
      <c r="AE18" s="119" t="str">
        <f t="shared" si="43"/>
        <v>No</v>
      </c>
      <c r="AG18" s="118">
        <v>1</v>
      </c>
      <c r="AH18" s="119">
        <f t="shared" si="45"/>
        <v>0</v>
      </c>
      <c r="AJ18" s="343">
        <v>6.35</v>
      </c>
      <c r="AK18" s="186">
        <f t="shared" si="46"/>
        <v>0</v>
      </c>
      <c r="AL18" s="185">
        <f>J18*$G$18</f>
        <v>0</v>
      </c>
      <c r="AM18" s="185">
        <f t="shared" ref="AM18:BD18" si="50">K18*$G$18</f>
        <v>0</v>
      </c>
      <c r="AN18" s="185">
        <f t="shared" si="50"/>
        <v>0</v>
      </c>
      <c r="AO18" s="185">
        <f t="shared" si="50"/>
        <v>0</v>
      </c>
      <c r="AP18" s="185">
        <f t="shared" si="50"/>
        <v>0</v>
      </c>
      <c r="AQ18" s="185">
        <f t="shared" si="50"/>
        <v>0</v>
      </c>
      <c r="AR18" s="185">
        <f t="shared" si="50"/>
        <v>0</v>
      </c>
      <c r="AS18" s="185">
        <f t="shared" si="50"/>
        <v>0</v>
      </c>
      <c r="AT18" s="185">
        <f t="shared" si="50"/>
        <v>0</v>
      </c>
      <c r="AU18" s="185">
        <f t="shared" si="50"/>
        <v>0</v>
      </c>
      <c r="AV18" s="185">
        <f t="shared" si="50"/>
        <v>0</v>
      </c>
      <c r="AW18" s="185">
        <f t="shared" si="50"/>
        <v>0</v>
      </c>
      <c r="AX18" s="185">
        <f t="shared" si="50"/>
        <v>0</v>
      </c>
      <c r="AY18" s="185">
        <f t="shared" si="50"/>
        <v>0</v>
      </c>
      <c r="AZ18" s="185">
        <f t="shared" si="50"/>
        <v>0</v>
      </c>
      <c r="BA18" s="185">
        <f t="shared" si="50"/>
        <v>0</v>
      </c>
      <c r="BB18" s="185">
        <f t="shared" si="50"/>
        <v>0</v>
      </c>
      <c r="BC18" s="185">
        <f t="shared" si="50"/>
        <v>0</v>
      </c>
      <c r="BD18" s="185">
        <f t="shared" si="50"/>
        <v>0</v>
      </c>
      <c r="BE18" s="343">
        <v>1</v>
      </c>
      <c r="BF18" s="562">
        <v>12</v>
      </c>
      <c r="BG18" s="565">
        <f t="shared" si="8"/>
        <v>0</v>
      </c>
      <c r="BH18" s="562"/>
      <c r="BI18" s="565">
        <f t="shared" si="9"/>
        <v>0</v>
      </c>
      <c r="BJ18" s="562"/>
      <c r="BK18" s="565">
        <f t="shared" si="10"/>
        <v>0</v>
      </c>
      <c r="BL18" s="579"/>
      <c r="BM18" s="565">
        <f t="shared" si="11"/>
        <v>0</v>
      </c>
      <c r="BN18" s="579"/>
      <c r="BO18" s="565">
        <f t="shared" si="12"/>
        <v>0</v>
      </c>
      <c r="BP18" s="579"/>
      <c r="BQ18" s="565">
        <f t="shared" si="13"/>
        <v>0</v>
      </c>
      <c r="BR18" s="579">
        <v>2</v>
      </c>
      <c r="BS18" s="565">
        <f t="shared" si="14"/>
        <v>0</v>
      </c>
      <c r="BT18" s="579">
        <v>2</v>
      </c>
      <c r="BU18" s="565">
        <f t="shared" si="15"/>
        <v>0</v>
      </c>
      <c r="BV18" s="579"/>
      <c r="BW18" s="565">
        <f t="shared" si="16"/>
        <v>0</v>
      </c>
      <c r="BX18" s="579"/>
      <c r="BY18" s="565">
        <f t="shared" si="17"/>
        <v>0</v>
      </c>
      <c r="BZ18" s="579"/>
      <c r="CA18" s="565">
        <f t="shared" si="18"/>
        <v>0</v>
      </c>
      <c r="CB18" s="587"/>
      <c r="CC18" s="209">
        <f t="shared" si="19"/>
        <v>0</v>
      </c>
      <c r="CD18" s="209">
        <f t="shared" si="20"/>
        <v>0</v>
      </c>
      <c r="CE18" s="209">
        <f t="shared" si="21"/>
        <v>0</v>
      </c>
      <c r="CF18" s="209">
        <f t="shared" si="22"/>
        <v>0</v>
      </c>
      <c r="CG18" s="209">
        <f t="shared" si="23"/>
        <v>0</v>
      </c>
      <c r="CH18" s="209">
        <f t="shared" si="24"/>
        <v>0</v>
      </c>
      <c r="CI18" s="209">
        <f t="shared" si="25"/>
        <v>0</v>
      </c>
      <c r="CJ18" s="209">
        <f t="shared" si="26"/>
        <v>0</v>
      </c>
      <c r="CK18" s="592"/>
      <c r="CL18" s="177">
        <f t="shared" si="27"/>
        <v>0</v>
      </c>
      <c r="CM18" s="177">
        <f t="shared" si="28"/>
        <v>0</v>
      </c>
      <c r="CN18" s="592"/>
      <c r="CO18" s="209">
        <f t="shared" si="29"/>
        <v>0</v>
      </c>
      <c r="CP18" s="209">
        <f t="shared" si="30"/>
        <v>0</v>
      </c>
      <c r="CQ18" s="209">
        <f t="shared" si="31"/>
        <v>0</v>
      </c>
      <c r="CR18" s="209">
        <f t="shared" si="32"/>
        <v>0</v>
      </c>
      <c r="CS18" s="209">
        <f t="shared" si="33"/>
        <v>0</v>
      </c>
      <c r="CT18" s="209">
        <f t="shared" si="34"/>
        <v>0</v>
      </c>
      <c r="CU18" s="209">
        <f t="shared" si="35"/>
        <v>0</v>
      </c>
      <c r="CV18" s="209">
        <f t="shared" si="36"/>
        <v>0</v>
      </c>
      <c r="CW18" s="209">
        <f t="shared" si="37"/>
        <v>0</v>
      </c>
      <c r="CX18" s="209">
        <f t="shared" si="38"/>
        <v>0</v>
      </c>
      <c r="CY18" s="209">
        <f t="shared" si="39"/>
        <v>0</v>
      </c>
      <c r="CZ18" s="209">
        <f t="shared" si="40"/>
        <v>0</v>
      </c>
      <c r="DA18" s="209">
        <f t="shared" si="41"/>
        <v>0</v>
      </c>
      <c r="DB18" s="209">
        <f t="shared" si="42"/>
        <v>0</v>
      </c>
      <c r="DC18" s="8"/>
    </row>
    <row r="19" spans="1:107" s="386" customFormat="1" ht="57" customHeight="1">
      <c r="A19" s="191"/>
      <c r="B19" s="8"/>
      <c r="C19" s="142" t="s">
        <v>295</v>
      </c>
      <c r="D19" s="345"/>
      <c r="E19" s="153" t="s">
        <v>106</v>
      </c>
      <c r="F19" s="66" t="s">
        <v>29</v>
      </c>
      <c r="G19" s="66">
        <v>8</v>
      </c>
      <c r="H19" s="153" t="s">
        <v>265</v>
      </c>
      <c r="I19" s="815">
        <v>139.70000000000002</v>
      </c>
      <c r="J19" s="346"/>
      <c r="K19" s="347"/>
      <c r="L19" s="348"/>
      <c r="M19" s="349"/>
      <c r="N19" s="387"/>
      <c r="O19" s="232"/>
      <c r="P19" s="295"/>
      <c r="Q19" s="296"/>
      <c r="R19" s="297"/>
      <c r="S19" s="232"/>
      <c r="T19" s="296"/>
      <c r="U19" s="297"/>
      <c r="V19" s="295"/>
      <c r="W19" s="296"/>
      <c r="X19" s="232"/>
      <c r="Y19" s="811"/>
      <c r="Z19" s="297"/>
      <c r="AA19" s="297"/>
      <c r="AB19" s="297"/>
      <c r="AC19" s="196">
        <f t="shared" si="5"/>
        <v>0</v>
      </c>
      <c r="AD19" s="65" t="str">
        <f t="shared" si="6"/>
        <v>No</v>
      </c>
      <c r="AE19" s="350" t="str">
        <f t="shared" si="43"/>
        <v>No</v>
      </c>
      <c r="AG19" s="118">
        <v>1</v>
      </c>
      <c r="AH19" s="119">
        <f t="shared" si="45"/>
        <v>0</v>
      </c>
      <c r="AJ19" s="343">
        <v>6.1</v>
      </c>
      <c r="AK19" s="186">
        <f t="shared" si="46"/>
        <v>0</v>
      </c>
      <c r="AL19" s="185">
        <f>J19*$G$19</f>
        <v>0</v>
      </c>
      <c r="AM19" s="185">
        <f t="shared" ref="AM19:BD19" si="51">K19*$G$19</f>
        <v>0</v>
      </c>
      <c r="AN19" s="185">
        <f t="shared" si="51"/>
        <v>0</v>
      </c>
      <c r="AO19" s="185">
        <f t="shared" si="51"/>
        <v>0</v>
      </c>
      <c r="AP19" s="185">
        <f t="shared" si="51"/>
        <v>0</v>
      </c>
      <c r="AQ19" s="185">
        <f t="shared" si="51"/>
        <v>0</v>
      </c>
      <c r="AR19" s="185">
        <f t="shared" si="51"/>
        <v>0</v>
      </c>
      <c r="AS19" s="185">
        <f t="shared" si="51"/>
        <v>0</v>
      </c>
      <c r="AT19" s="185">
        <f t="shared" si="51"/>
        <v>0</v>
      </c>
      <c r="AU19" s="185">
        <f t="shared" si="51"/>
        <v>0</v>
      </c>
      <c r="AV19" s="185">
        <f t="shared" si="51"/>
        <v>0</v>
      </c>
      <c r="AW19" s="185">
        <f t="shared" si="51"/>
        <v>0</v>
      </c>
      <c r="AX19" s="185">
        <f t="shared" si="51"/>
        <v>0</v>
      </c>
      <c r="AY19" s="185">
        <f t="shared" si="51"/>
        <v>0</v>
      </c>
      <c r="AZ19" s="185">
        <f t="shared" si="51"/>
        <v>0</v>
      </c>
      <c r="BA19" s="185">
        <f t="shared" si="51"/>
        <v>0</v>
      </c>
      <c r="BB19" s="185">
        <f t="shared" si="51"/>
        <v>0</v>
      </c>
      <c r="BC19" s="185">
        <f t="shared" si="51"/>
        <v>0</v>
      </c>
      <c r="BD19" s="185">
        <f t="shared" si="51"/>
        <v>0</v>
      </c>
      <c r="BE19" s="343">
        <v>1</v>
      </c>
      <c r="BF19" s="562">
        <v>16</v>
      </c>
      <c r="BG19" s="565">
        <f t="shared" si="8"/>
        <v>0</v>
      </c>
      <c r="BH19" s="562"/>
      <c r="BI19" s="565">
        <f t="shared" si="9"/>
        <v>0</v>
      </c>
      <c r="BJ19" s="562"/>
      <c r="BK19" s="565">
        <f t="shared" si="10"/>
        <v>0</v>
      </c>
      <c r="BL19" s="579"/>
      <c r="BM19" s="565">
        <f t="shared" si="11"/>
        <v>0</v>
      </c>
      <c r="BN19" s="579"/>
      <c r="BO19" s="565">
        <f t="shared" si="12"/>
        <v>0</v>
      </c>
      <c r="BP19" s="579">
        <v>7</v>
      </c>
      <c r="BQ19" s="565">
        <f t="shared" si="13"/>
        <v>0</v>
      </c>
      <c r="BR19" s="579">
        <v>1</v>
      </c>
      <c r="BS19" s="565">
        <f t="shared" si="14"/>
        <v>0</v>
      </c>
      <c r="BT19" s="579"/>
      <c r="BU19" s="565">
        <f t="shared" si="15"/>
        <v>0</v>
      </c>
      <c r="BV19" s="579"/>
      <c r="BW19" s="565">
        <f t="shared" si="16"/>
        <v>0</v>
      </c>
      <c r="BX19" s="579"/>
      <c r="BY19" s="565">
        <f t="shared" si="17"/>
        <v>0</v>
      </c>
      <c r="BZ19" s="579"/>
      <c r="CA19" s="565">
        <f t="shared" si="18"/>
        <v>0</v>
      </c>
      <c r="CB19" s="587"/>
      <c r="CC19" s="209">
        <f t="shared" si="19"/>
        <v>0</v>
      </c>
      <c r="CD19" s="209">
        <f t="shared" si="20"/>
        <v>0</v>
      </c>
      <c r="CE19" s="209">
        <f t="shared" si="21"/>
        <v>0</v>
      </c>
      <c r="CF19" s="209">
        <f t="shared" si="22"/>
        <v>0</v>
      </c>
      <c r="CG19" s="209">
        <f t="shared" si="23"/>
        <v>0</v>
      </c>
      <c r="CH19" s="209">
        <f t="shared" si="24"/>
        <v>0</v>
      </c>
      <c r="CI19" s="209">
        <f t="shared" si="25"/>
        <v>0</v>
      </c>
      <c r="CJ19" s="209">
        <f t="shared" si="26"/>
        <v>0</v>
      </c>
      <c r="CK19" s="592"/>
      <c r="CL19" s="177">
        <f t="shared" si="27"/>
        <v>0</v>
      </c>
      <c r="CM19" s="177">
        <f t="shared" si="28"/>
        <v>0</v>
      </c>
      <c r="CN19" s="592"/>
      <c r="CO19" s="209">
        <f t="shared" si="29"/>
        <v>0</v>
      </c>
      <c r="CP19" s="209">
        <f t="shared" si="30"/>
        <v>0</v>
      </c>
      <c r="CQ19" s="209">
        <f t="shared" si="31"/>
        <v>0</v>
      </c>
      <c r="CR19" s="209">
        <f t="shared" si="32"/>
        <v>0</v>
      </c>
      <c r="CS19" s="209">
        <f t="shared" si="33"/>
        <v>0</v>
      </c>
      <c r="CT19" s="209">
        <f t="shared" si="34"/>
        <v>0</v>
      </c>
      <c r="CU19" s="209">
        <f t="shared" si="35"/>
        <v>0</v>
      </c>
      <c r="CV19" s="209">
        <f t="shared" si="36"/>
        <v>0</v>
      </c>
      <c r="CW19" s="209">
        <f t="shared" si="37"/>
        <v>0</v>
      </c>
      <c r="CX19" s="209">
        <f t="shared" si="38"/>
        <v>0</v>
      </c>
      <c r="CY19" s="209">
        <f t="shared" si="39"/>
        <v>0</v>
      </c>
      <c r="CZ19" s="209">
        <f t="shared" si="40"/>
        <v>0</v>
      </c>
      <c r="DA19" s="209">
        <f t="shared" si="41"/>
        <v>0</v>
      </c>
      <c r="DB19" s="209">
        <f t="shared" si="42"/>
        <v>0</v>
      </c>
      <c r="DC19" s="8"/>
    </row>
    <row r="20" spans="1:107" s="384" customFormat="1" ht="57" customHeight="1">
      <c r="A20" s="191"/>
      <c r="B20" s="8"/>
      <c r="C20" s="255" t="s">
        <v>296</v>
      </c>
      <c r="D20" s="198"/>
      <c r="E20" s="256" t="s">
        <v>106</v>
      </c>
      <c r="F20" s="199" t="s">
        <v>29</v>
      </c>
      <c r="G20" s="199">
        <v>8</v>
      </c>
      <c r="H20" s="256" t="s">
        <v>265</v>
      </c>
      <c r="I20" s="816">
        <v>135.30000000000001</v>
      </c>
      <c r="J20" s="82"/>
      <c r="K20" s="202"/>
      <c r="L20" s="83"/>
      <c r="M20" s="203"/>
      <c r="N20" s="382"/>
      <c r="O20" s="204"/>
      <c r="P20" s="116"/>
      <c r="Q20" s="102"/>
      <c r="R20" s="103"/>
      <c r="S20" s="204"/>
      <c r="T20" s="102"/>
      <c r="U20" s="103"/>
      <c r="V20" s="116"/>
      <c r="W20" s="102"/>
      <c r="X20" s="204"/>
      <c r="Y20" s="697"/>
      <c r="Z20" s="103"/>
      <c r="AA20" s="103"/>
      <c r="AB20" s="103"/>
      <c r="AC20" s="200">
        <f t="shared" si="5"/>
        <v>0</v>
      </c>
      <c r="AD20" s="201" t="str">
        <f t="shared" si="6"/>
        <v>No</v>
      </c>
      <c r="AE20" s="119" t="str">
        <f t="shared" si="43"/>
        <v>No</v>
      </c>
      <c r="AF20" s="386"/>
      <c r="AG20" s="118">
        <v>1</v>
      </c>
      <c r="AH20" s="119">
        <f t="shared" si="45"/>
        <v>0</v>
      </c>
      <c r="AJ20" s="343">
        <v>5.85</v>
      </c>
      <c r="AK20" s="186">
        <f t="shared" si="46"/>
        <v>0</v>
      </c>
      <c r="AL20" s="185">
        <f>J20*$G$20</f>
        <v>0</v>
      </c>
      <c r="AM20" s="185">
        <f t="shared" ref="AM20:BD20" si="52">K20*$G$20</f>
        <v>0</v>
      </c>
      <c r="AN20" s="185">
        <f t="shared" si="52"/>
        <v>0</v>
      </c>
      <c r="AO20" s="185">
        <f t="shared" si="52"/>
        <v>0</v>
      </c>
      <c r="AP20" s="185">
        <f t="shared" si="52"/>
        <v>0</v>
      </c>
      <c r="AQ20" s="185">
        <f t="shared" si="52"/>
        <v>0</v>
      </c>
      <c r="AR20" s="185">
        <f t="shared" si="52"/>
        <v>0</v>
      </c>
      <c r="AS20" s="185">
        <f t="shared" si="52"/>
        <v>0</v>
      </c>
      <c r="AT20" s="185">
        <f t="shared" si="52"/>
        <v>0</v>
      </c>
      <c r="AU20" s="185">
        <f t="shared" si="52"/>
        <v>0</v>
      </c>
      <c r="AV20" s="185">
        <f t="shared" si="52"/>
        <v>0</v>
      </c>
      <c r="AW20" s="185">
        <f t="shared" si="52"/>
        <v>0</v>
      </c>
      <c r="AX20" s="185">
        <f t="shared" si="52"/>
        <v>0</v>
      </c>
      <c r="AY20" s="185">
        <f t="shared" si="52"/>
        <v>0</v>
      </c>
      <c r="AZ20" s="185">
        <f t="shared" si="52"/>
        <v>0</v>
      </c>
      <c r="BA20" s="185">
        <f t="shared" si="52"/>
        <v>0</v>
      </c>
      <c r="BB20" s="185">
        <f t="shared" si="52"/>
        <v>0</v>
      </c>
      <c r="BC20" s="185">
        <f t="shared" si="52"/>
        <v>0</v>
      </c>
      <c r="BD20" s="185">
        <f t="shared" si="52"/>
        <v>0</v>
      </c>
      <c r="BE20" s="343">
        <v>1</v>
      </c>
      <c r="BF20" s="562">
        <v>16</v>
      </c>
      <c r="BG20" s="565">
        <f t="shared" si="8"/>
        <v>0</v>
      </c>
      <c r="BH20" s="562"/>
      <c r="BI20" s="565">
        <f t="shared" si="9"/>
        <v>0</v>
      </c>
      <c r="BJ20" s="562"/>
      <c r="BK20" s="565">
        <f t="shared" si="10"/>
        <v>0</v>
      </c>
      <c r="BL20" s="579"/>
      <c r="BM20" s="565">
        <f t="shared" si="11"/>
        <v>0</v>
      </c>
      <c r="BN20" s="579"/>
      <c r="BO20" s="565">
        <f t="shared" si="12"/>
        <v>0</v>
      </c>
      <c r="BP20" s="579">
        <v>2</v>
      </c>
      <c r="BQ20" s="565">
        <f t="shared" si="13"/>
        <v>0</v>
      </c>
      <c r="BR20" s="579">
        <v>4</v>
      </c>
      <c r="BS20" s="565">
        <f t="shared" si="14"/>
        <v>0</v>
      </c>
      <c r="BT20" s="579">
        <v>2</v>
      </c>
      <c r="BU20" s="565">
        <f t="shared" si="15"/>
        <v>0</v>
      </c>
      <c r="BV20" s="579"/>
      <c r="BW20" s="565">
        <f t="shared" si="16"/>
        <v>0</v>
      </c>
      <c r="BX20" s="579"/>
      <c r="BY20" s="565">
        <f t="shared" si="17"/>
        <v>0</v>
      </c>
      <c r="BZ20" s="579"/>
      <c r="CA20" s="565">
        <f t="shared" si="18"/>
        <v>0</v>
      </c>
      <c r="CB20" s="587"/>
      <c r="CC20" s="209">
        <f t="shared" si="19"/>
        <v>0</v>
      </c>
      <c r="CD20" s="209">
        <f t="shared" si="20"/>
        <v>0</v>
      </c>
      <c r="CE20" s="209">
        <f t="shared" si="21"/>
        <v>0</v>
      </c>
      <c r="CF20" s="209">
        <f t="shared" si="22"/>
        <v>0</v>
      </c>
      <c r="CG20" s="209">
        <f t="shared" si="23"/>
        <v>0</v>
      </c>
      <c r="CH20" s="209">
        <f t="shared" si="24"/>
        <v>0</v>
      </c>
      <c r="CI20" s="209">
        <f t="shared" si="25"/>
        <v>0</v>
      </c>
      <c r="CJ20" s="209">
        <f t="shared" si="26"/>
        <v>0</v>
      </c>
      <c r="CK20" s="592"/>
      <c r="CL20" s="177">
        <f t="shared" si="27"/>
        <v>0</v>
      </c>
      <c r="CM20" s="177">
        <f t="shared" si="28"/>
        <v>0</v>
      </c>
      <c r="CN20" s="592"/>
      <c r="CO20" s="209">
        <f t="shared" si="29"/>
        <v>0</v>
      </c>
      <c r="CP20" s="209">
        <f t="shared" si="30"/>
        <v>0</v>
      </c>
      <c r="CQ20" s="209">
        <f t="shared" si="31"/>
        <v>0</v>
      </c>
      <c r="CR20" s="209">
        <f t="shared" si="32"/>
        <v>0</v>
      </c>
      <c r="CS20" s="209">
        <f t="shared" si="33"/>
        <v>0</v>
      </c>
      <c r="CT20" s="209">
        <f t="shared" si="34"/>
        <v>0</v>
      </c>
      <c r="CU20" s="209">
        <f t="shared" si="35"/>
        <v>0</v>
      </c>
      <c r="CV20" s="209">
        <f t="shared" si="36"/>
        <v>0</v>
      </c>
      <c r="CW20" s="209">
        <f t="shared" si="37"/>
        <v>0</v>
      </c>
      <c r="CX20" s="209">
        <f t="shared" si="38"/>
        <v>0</v>
      </c>
      <c r="CY20" s="209">
        <f t="shared" si="39"/>
        <v>0</v>
      </c>
      <c r="CZ20" s="209">
        <f t="shared" si="40"/>
        <v>0</v>
      </c>
      <c r="DA20" s="209">
        <f t="shared" si="41"/>
        <v>0</v>
      </c>
      <c r="DB20" s="209">
        <f t="shared" si="42"/>
        <v>0</v>
      </c>
      <c r="DC20" s="8"/>
    </row>
    <row r="21" spans="1:107" s="384" customFormat="1" ht="57" customHeight="1">
      <c r="A21" s="191"/>
      <c r="B21" s="8"/>
      <c r="C21" s="142" t="s">
        <v>297</v>
      </c>
      <c r="D21" s="345"/>
      <c r="E21" s="153" t="s">
        <v>106</v>
      </c>
      <c r="F21" s="66" t="s">
        <v>29</v>
      </c>
      <c r="G21" s="66">
        <v>8</v>
      </c>
      <c r="H21" s="153" t="s">
        <v>265</v>
      </c>
      <c r="I21" s="815">
        <v>113.8210656</v>
      </c>
      <c r="J21" s="346"/>
      <c r="K21" s="347"/>
      <c r="L21" s="348"/>
      <c r="M21" s="349"/>
      <c r="N21" s="371"/>
      <c r="O21" s="232"/>
      <c r="P21" s="295"/>
      <c r="Q21" s="296"/>
      <c r="R21" s="297"/>
      <c r="S21" s="232"/>
      <c r="T21" s="296"/>
      <c r="U21" s="297"/>
      <c r="V21" s="295"/>
      <c r="W21" s="296"/>
      <c r="X21" s="232"/>
      <c r="Y21" s="811"/>
      <c r="Z21" s="297"/>
      <c r="AA21" s="297"/>
      <c r="AB21" s="297"/>
      <c r="AC21" s="196">
        <f t="shared" si="5"/>
        <v>0</v>
      </c>
      <c r="AD21" s="65" t="str">
        <f t="shared" si="6"/>
        <v>No</v>
      </c>
      <c r="AE21" s="350" t="str">
        <f t="shared" si="43"/>
        <v>No</v>
      </c>
      <c r="AF21" s="386"/>
      <c r="AG21" s="118">
        <v>1</v>
      </c>
      <c r="AH21" s="119">
        <f t="shared" si="45"/>
        <v>0</v>
      </c>
      <c r="AJ21" s="343">
        <v>4.2</v>
      </c>
      <c r="AK21" s="186">
        <f t="shared" si="46"/>
        <v>0</v>
      </c>
      <c r="AL21" s="185">
        <f>J21*$G$21</f>
        <v>0</v>
      </c>
      <c r="AM21" s="185">
        <f t="shared" ref="AM21:BD21" si="53">K21*$G$21</f>
        <v>0</v>
      </c>
      <c r="AN21" s="185">
        <f t="shared" si="53"/>
        <v>0</v>
      </c>
      <c r="AO21" s="185">
        <f t="shared" si="53"/>
        <v>0</v>
      </c>
      <c r="AP21" s="185">
        <f t="shared" si="53"/>
        <v>0</v>
      </c>
      <c r="AQ21" s="185">
        <f t="shared" si="53"/>
        <v>0</v>
      </c>
      <c r="AR21" s="185">
        <f t="shared" si="53"/>
        <v>0</v>
      </c>
      <c r="AS21" s="185">
        <f t="shared" si="53"/>
        <v>0</v>
      </c>
      <c r="AT21" s="185">
        <f t="shared" si="53"/>
        <v>0</v>
      </c>
      <c r="AU21" s="185">
        <f t="shared" si="53"/>
        <v>0</v>
      </c>
      <c r="AV21" s="185">
        <f t="shared" si="53"/>
        <v>0</v>
      </c>
      <c r="AW21" s="185">
        <f t="shared" si="53"/>
        <v>0</v>
      </c>
      <c r="AX21" s="185">
        <f t="shared" si="53"/>
        <v>0</v>
      </c>
      <c r="AY21" s="185">
        <f t="shared" si="53"/>
        <v>0</v>
      </c>
      <c r="AZ21" s="185">
        <f t="shared" si="53"/>
        <v>0</v>
      </c>
      <c r="BA21" s="185">
        <f t="shared" si="53"/>
        <v>0</v>
      </c>
      <c r="BB21" s="185">
        <f t="shared" si="53"/>
        <v>0</v>
      </c>
      <c r="BC21" s="185">
        <f t="shared" si="53"/>
        <v>0</v>
      </c>
      <c r="BD21" s="185">
        <f t="shared" si="53"/>
        <v>0</v>
      </c>
      <c r="BE21" s="343">
        <v>1</v>
      </c>
      <c r="BF21" s="562">
        <v>16</v>
      </c>
      <c r="BG21" s="565">
        <f t="shared" si="8"/>
        <v>0</v>
      </c>
      <c r="BH21" s="562"/>
      <c r="BI21" s="565">
        <f t="shared" si="9"/>
        <v>0</v>
      </c>
      <c r="BJ21" s="562"/>
      <c r="BK21" s="565">
        <f t="shared" si="10"/>
        <v>0</v>
      </c>
      <c r="BL21" s="579"/>
      <c r="BM21" s="565">
        <f t="shared" si="11"/>
        <v>0</v>
      </c>
      <c r="BN21" s="579"/>
      <c r="BO21" s="565">
        <f t="shared" si="12"/>
        <v>0</v>
      </c>
      <c r="BP21" s="579"/>
      <c r="BQ21" s="565">
        <f t="shared" si="13"/>
        <v>0</v>
      </c>
      <c r="BR21" s="579">
        <v>8</v>
      </c>
      <c r="BS21" s="565">
        <f t="shared" si="14"/>
        <v>0</v>
      </c>
      <c r="BT21" s="579"/>
      <c r="BU21" s="565">
        <f t="shared" si="15"/>
        <v>0</v>
      </c>
      <c r="BV21" s="579"/>
      <c r="BW21" s="565">
        <f t="shared" si="16"/>
        <v>0</v>
      </c>
      <c r="BX21" s="579"/>
      <c r="BY21" s="565">
        <f t="shared" si="17"/>
        <v>0</v>
      </c>
      <c r="BZ21" s="579"/>
      <c r="CA21" s="565">
        <f t="shared" si="18"/>
        <v>0</v>
      </c>
      <c r="CB21" s="587"/>
      <c r="CC21" s="209">
        <f t="shared" si="19"/>
        <v>0</v>
      </c>
      <c r="CD21" s="209">
        <f t="shared" si="20"/>
        <v>0</v>
      </c>
      <c r="CE21" s="209">
        <f t="shared" si="21"/>
        <v>0</v>
      </c>
      <c r="CF21" s="209">
        <f t="shared" si="22"/>
        <v>0</v>
      </c>
      <c r="CG21" s="209">
        <f t="shared" si="23"/>
        <v>0</v>
      </c>
      <c r="CH21" s="209">
        <f t="shared" si="24"/>
        <v>0</v>
      </c>
      <c r="CI21" s="209">
        <f t="shared" si="25"/>
        <v>0</v>
      </c>
      <c r="CJ21" s="209">
        <f t="shared" si="26"/>
        <v>0</v>
      </c>
      <c r="CK21" s="592"/>
      <c r="CL21" s="177">
        <f t="shared" si="27"/>
        <v>0</v>
      </c>
      <c r="CM21" s="177">
        <f t="shared" si="28"/>
        <v>0</v>
      </c>
      <c r="CN21" s="592"/>
      <c r="CO21" s="209">
        <f t="shared" si="29"/>
        <v>0</v>
      </c>
      <c r="CP21" s="209">
        <f t="shared" si="30"/>
        <v>0</v>
      </c>
      <c r="CQ21" s="209">
        <f t="shared" si="31"/>
        <v>0</v>
      </c>
      <c r="CR21" s="209">
        <f t="shared" si="32"/>
        <v>0</v>
      </c>
      <c r="CS21" s="209">
        <f t="shared" si="33"/>
        <v>0</v>
      </c>
      <c r="CT21" s="209">
        <f t="shared" si="34"/>
        <v>0</v>
      </c>
      <c r="CU21" s="209">
        <f t="shared" si="35"/>
        <v>0</v>
      </c>
      <c r="CV21" s="209">
        <f t="shared" si="36"/>
        <v>0</v>
      </c>
      <c r="CW21" s="209">
        <f t="shared" si="37"/>
        <v>0</v>
      </c>
      <c r="CX21" s="209">
        <f t="shared" si="38"/>
        <v>0</v>
      </c>
      <c r="CY21" s="209">
        <f t="shared" si="39"/>
        <v>0</v>
      </c>
      <c r="CZ21" s="209">
        <f t="shared" si="40"/>
        <v>0</v>
      </c>
      <c r="DA21" s="209">
        <f t="shared" si="41"/>
        <v>0</v>
      </c>
      <c r="DB21" s="209">
        <f t="shared" si="42"/>
        <v>0</v>
      </c>
      <c r="DC21" s="8"/>
    </row>
    <row r="22" spans="1:107" s="384" customFormat="1" ht="57" customHeight="1">
      <c r="A22" s="191"/>
      <c r="B22" s="8"/>
      <c r="C22" s="255" t="s">
        <v>298</v>
      </c>
      <c r="D22" s="198"/>
      <c r="E22" s="256" t="s">
        <v>106</v>
      </c>
      <c r="F22" s="199" t="s">
        <v>103</v>
      </c>
      <c r="G22" s="199">
        <v>12</v>
      </c>
      <c r="H22" s="256" t="s">
        <v>265</v>
      </c>
      <c r="I22" s="816">
        <v>111.10000000000001</v>
      </c>
      <c r="J22" s="82"/>
      <c r="K22" s="202"/>
      <c r="L22" s="83"/>
      <c r="M22" s="203"/>
      <c r="N22" s="382"/>
      <c r="O22" s="204"/>
      <c r="P22" s="116"/>
      <c r="Q22" s="102"/>
      <c r="R22" s="103"/>
      <c r="S22" s="204"/>
      <c r="T22" s="102"/>
      <c r="U22" s="103"/>
      <c r="V22" s="116"/>
      <c r="W22" s="102"/>
      <c r="X22" s="204"/>
      <c r="Y22" s="697"/>
      <c r="Z22" s="103"/>
      <c r="AA22" s="103"/>
      <c r="AB22" s="103"/>
      <c r="AC22" s="200">
        <f t="shared" si="5"/>
        <v>0</v>
      </c>
      <c r="AD22" s="201" t="str">
        <f t="shared" si="6"/>
        <v>No</v>
      </c>
      <c r="AE22" s="119" t="str">
        <f t="shared" si="43"/>
        <v>No</v>
      </c>
      <c r="AF22" s="386"/>
      <c r="AG22" s="118">
        <v>1</v>
      </c>
      <c r="AH22" s="119">
        <f t="shared" si="45"/>
        <v>0</v>
      </c>
      <c r="AJ22" s="343">
        <v>3.25</v>
      </c>
      <c r="AK22" s="186">
        <f t="shared" si="46"/>
        <v>0</v>
      </c>
      <c r="AL22" s="185">
        <f>J22*$G$22</f>
        <v>0</v>
      </c>
      <c r="AM22" s="185">
        <f t="shared" ref="AM22:BD22" si="54">K22*$G$22</f>
        <v>0</v>
      </c>
      <c r="AN22" s="185">
        <f t="shared" si="54"/>
        <v>0</v>
      </c>
      <c r="AO22" s="185">
        <f t="shared" si="54"/>
        <v>0</v>
      </c>
      <c r="AP22" s="185">
        <f t="shared" si="54"/>
        <v>0</v>
      </c>
      <c r="AQ22" s="185">
        <f t="shared" si="54"/>
        <v>0</v>
      </c>
      <c r="AR22" s="185">
        <f t="shared" si="54"/>
        <v>0</v>
      </c>
      <c r="AS22" s="185">
        <f t="shared" si="54"/>
        <v>0</v>
      </c>
      <c r="AT22" s="185">
        <f t="shared" si="54"/>
        <v>0</v>
      </c>
      <c r="AU22" s="185">
        <f t="shared" si="54"/>
        <v>0</v>
      </c>
      <c r="AV22" s="185">
        <f t="shared" si="54"/>
        <v>0</v>
      </c>
      <c r="AW22" s="185">
        <f t="shared" si="54"/>
        <v>0</v>
      </c>
      <c r="AX22" s="185">
        <f t="shared" si="54"/>
        <v>0</v>
      </c>
      <c r="AY22" s="185">
        <f t="shared" si="54"/>
        <v>0</v>
      </c>
      <c r="AZ22" s="185">
        <f t="shared" si="54"/>
        <v>0</v>
      </c>
      <c r="BA22" s="185">
        <f t="shared" si="54"/>
        <v>0</v>
      </c>
      <c r="BB22" s="185">
        <f t="shared" si="54"/>
        <v>0</v>
      </c>
      <c r="BC22" s="185">
        <f t="shared" si="54"/>
        <v>0</v>
      </c>
      <c r="BD22" s="185">
        <f t="shared" si="54"/>
        <v>0</v>
      </c>
      <c r="BE22" s="343">
        <v>1</v>
      </c>
      <c r="BF22" s="562">
        <v>24</v>
      </c>
      <c r="BG22" s="565">
        <f t="shared" si="8"/>
        <v>0</v>
      </c>
      <c r="BH22" s="562"/>
      <c r="BI22" s="565">
        <f t="shared" si="9"/>
        <v>0</v>
      </c>
      <c r="BJ22" s="562"/>
      <c r="BK22" s="565">
        <f t="shared" si="10"/>
        <v>0</v>
      </c>
      <c r="BL22" s="579"/>
      <c r="BM22" s="565">
        <f t="shared" si="11"/>
        <v>0</v>
      </c>
      <c r="BN22" s="579">
        <v>3</v>
      </c>
      <c r="BO22" s="565">
        <f t="shared" si="12"/>
        <v>0</v>
      </c>
      <c r="BP22" s="579">
        <v>5</v>
      </c>
      <c r="BQ22" s="565">
        <f t="shared" si="13"/>
        <v>0</v>
      </c>
      <c r="BR22" s="579">
        <v>4</v>
      </c>
      <c r="BS22" s="565">
        <f t="shared" si="14"/>
        <v>0</v>
      </c>
      <c r="BT22" s="579"/>
      <c r="BU22" s="565">
        <f t="shared" si="15"/>
        <v>0</v>
      </c>
      <c r="BV22" s="579"/>
      <c r="BW22" s="565">
        <f t="shared" si="16"/>
        <v>0</v>
      </c>
      <c r="BX22" s="579"/>
      <c r="BY22" s="565">
        <f t="shared" si="17"/>
        <v>0</v>
      </c>
      <c r="BZ22" s="579"/>
      <c r="CA22" s="565">
        <f t="shared" si="18"/>
        <v>0</v>
      </c>
      <c r="CB22" s="587"/>
      <c r="CC22" s="209">
        <f t="shared" si="19"/>
        <v>0</v>
      </c>
      <c r="CD22" s="209">
        <f t="shared" si="20"/>
        <v>0</v>
      </c>
      <c r="CE22" s="209">
        <f t="shared" si="21"/>
        <v>0</v>
      </c>
      <c r="CF22" s="209">
        <f t="shared" si="22"/>
        <v>0</v>
      </c>
      <c r="CG22" s="209">
        <f t="shared" si="23"/>
        <v>0</v>
      </c>
      <c r="CH22" s="209">
        <f t="shared" si="24"/>
        <v>0</v>
      </c>
      <c r="CI22" s="209">
        <f t="shared" si="25"/>
        <v>0</v>
      </c>
      <c r="CJ22" s="209">
        <f t="shared" si="26"/>
        <v>0</v>
      </c>
      <c r="CK22" s="592"/>
      <c r="CL22" s="177">
        <f t="shared" si="27"/>
        <v>0</v>
      </c>
      <c r="CM22" s="177">
        <f t="shared" si="28"/>
        <v>0</v>
      </c>
      <c r="CN22" s="592"/>
      <c r="CO22" s="209">
        <f t="shared" si="29"/>
        <v>0</v>
      </c>
      <c r="CP22" s="209">
        <f t="shared" si="30"/>
        <v>0</v>
      </c>
      <c r="CQ22" s="209">
        <f t="shared" si="31"/>
        <v>0</v>
      </c>
      <c r="CR22" s="209">
        <f t="shared" si="32"/>
        <v>0</v>
      </c>
      <c r="CS22" s="209">
        <f t="shared" si="33"/>
        <v>0</v>
      </c>
      <c r="CT22" s="209">
        <f t="shared" si="34"/>
        <v>0</v>
      </c>
      <c r="CU22" s="209">
        <f t="shared" si="35"/>
        <v>0</v>
      </c>
      <c r="CV22" s="209">
        <f t="shared" si="36"/>
        <v>0</v>
      </c>
      <c r="CW22" s="209">
        <f t="shared" si="37"/>
        <v>0</v>
      </c>
      <c r="CX22" s="209">
        <f t="shared" si="38"/>
        <v>0</v>
      </c>
      <c r="CY22" s="209">
        <f t="shared" si="39"/>
        <v>0</v>
      </c>
      <c r="CZ22" s="209">
        <f t="shared" si="40"/>
        <v>0</v>
      </c>
      <c r="DA22" s="209">
        <f t="shared" si="41"/>
        <v>0</v>
      </c>
      <c r="DB22" s="209">
        <f t="shared" si="42"/>
        <v>0</v>
      </c>
      <c r="DC22" s="8"/>
    </row>
    <row r="23" spans="1:107" s="384" customFormat="1" ht="57" customHeight="1">
      <c r="A23" s="191"/>
      <c r="B23" s="8"/>
      <c r="C23" s="142" t="s">
        <v>299</v>
      </c>
      <c r="D23" s="345"/>
      <c r="E23" s="153" t="s">
        <v>106</v>
      </c>
      <c r="F23" s="66" t="s">
        <v>103</v>
      </c>
      <c r="G23" s="66">
        <v>16</v>
      </c>
      <c r="H23" s="153" t="s">
        <v>265</v>
      </c>
      <c r="I23" s="815">
        <v>130.9</v>
      </c>
      <c r="J23" s="346"/>
      <c r="K23" s="347"/>
      <c r="L23" s="348"/>
      <c r="M23" s="349"/>
      <c r="N23" s="371"/>
      <c r="O23" s="232"/>
      <c r="P23" s="295"/>
      <c r="Q23" s="296"/>
      <c r="R23" s="297"/>
      <c r="S23" s="232"/>
      <c r="T23" s="296"/>
      <c r="U23" s="297"/>
      <c r="V23" s="295"/>
      <c r="W23" s="296"/>
      <c r="X23" s="232"/>
      <c r="Y23" s="811"/>
      <c r="Z23" s="297"/>
      <c r="AA23" s="297"/>
      <c r="AB23" s="297"/>
      <c r="AC23" s="196">
        <f t="shared" si="5"/>
        <v>0</v>
      </c>
      <c r="AD23" s="65" t="str">
        <f t="shared" si="6"/>
        <v>No</v>
      </c>
      <c r="AE23" s="350" t="str">
        <f t="shared" si="43"/>
        <v>No</v>
      </c>
      <c r="AF23" s="386"/>
      <c r="AG23" s="118">
        <v>1</v>
      </c>
      <c r="AH23" s="119">
        <f t="shared" si="45"/>
        <v>0</v>
      </c>
      <c r="AJ23" s="343">
        <v>4.8499999999999996</v>
      </c>
      <c r="AK23" s="186">
        <f t="shared" si="46"/>
        <v>0</v>
      </c>
      <c r="AL23" s="185">
        <f>J23*$G$23</f>
        <v>0</v>
      </c>
      <c r="AM23" s="185">
        <f t="shared" ref="AM23:BD23" si="55">K23*$G$23</f>
        <v>0</v>
      </c>
      <c r="AN23" s="185">
        <f t="shared" si="55"/>
        <v>0</v>
      </c>
      <c r="AO23" s="185">
        <f t="shared" si="55"/>
        <v>0</v>
      </c>
      <c r="AP23" s="185">
        <f t="shared" si="55"/>
        <v>0</v>
      </c>
      <c r="AQ23" s="185">
        <f t="shared" si="55"/>
        <v>0</v>
      </c>
      <c r="AR23" s="185">
        <f t="shared" si="55"/>
        <v>0</v>
      </c>
      <c r="AS23" s="185">
        <f t="shared" si="55"/>
        <v>0</v>
      </c>
      <c r="AT23" s="185">
        <f t="shared" si="55"/>
        <v>0</v>
      </c>
      <c r="AU23" s="185">
        <f t="shared" si="55"/>
        <v>0</v>
      </c>
      <c r="AV23" s="185">
        <f t="shared" si="55"/>
        <v>0</v>
      </c>
      <c r="AW23" s="185">
        <f t="shared" si="55"/>
        <v>0</v>
      </c>
      <c r="AX23" s="185">
        <f t="shared" si="55"/>
        <v>0</v>
      </c>
      <c r="AY23" s="185">
        <f t="shared" si="55"/>
        <v>0</v>
      </c>
      <c r="AZ23" s="185">
        <f t="shared" si="55"/>
        <v>0</v>
      </c>
      <c r="BA23" s="185">
        <f t="shared" si="55"/>
        <v>0</v>
      </c>
      <c r="BB23" s="185">
        <f t="shared" si="55"/>
        <v>0</v>
      </c>
      <c r="BC23" s="185">
        <f t="shared" si="55"/>
        <v>0</v>
      </c>
      <c r="BD23" s="185">
        <f t="shared" si="55"/>
        <v>0</v>
      </c>
      <c r="BE23" s="343">
        <v>1</v>
      </c>
      <c r="BF23" s="562">
        <v>32</v>
      </c>
      <c r="BG23" s="565">
        <f t="shared" si="8"/>
        <v>0</v>
      </c>
      <c r="BH23" s="562"/>
      <c r="BI23" s="565">
        <f t="shared" si="9"/>
        <v>0</v>
      </c>
      <c r="BJ23" s="562"/>
      <c r="BK23" s="565">
        <f t="shared" si="10"/>
        <v>0</v>
      </c>
      <c r="BL23" s="579"/>
      <c r="BM23" s="565">
        <f t="shared" si="11"/>
        <v>0</v>
      </c>
      <c r="BN23" s="579"/>
      <c r="BO23" s="565">
        <f t="shared" si="12"/>
        <v>0</v>
      </c>
      <c r="BP23" s="579">
        <v>3</v>
      </c>
      <c r="BQ23" s="565">
        <f t="shared" si="13"/>
        <v>0</v>
      </c>
      <c r="BR23" s="579">
        <v>13</v>
      </c>
      <c r="BS23" s="565">
        <f t="shared" si="14"/>
        <v>0</v>
      </c>
      <c r="BT23" s="579"/>
      <c r="BU23" s="565">
        <f t="shared" si="15"/>
        <v>0</v>
      </c>
      <c r="BV23" s="579"/>
      <c r="BW23" s="565">
        <f t="shared" si="16"/>
        <v>0</v>
      </c>
      <c r="BX23" s="579"/>
      <c r="BY23" s="565">
        <f t="shared" si="17"/>
        <v>0</v>
      </c>
      <c r="BZ23" s="579"/>
      <c r="CA23" s="565">
        <f t="shared" si="18"/>
        <v>0</v>
      </c>
      <c r="CB23" s="587"/>
      <c r="CC23" s="209">
        <f t="shared" si="19"/>
        <v>0</v>
      </c>
      <c r="CD23" s="209">
        <f t="shared" si="20"/>
        <v>0</v>
      </c>
      <c r="CE23" s="209">
        <f t="shared" si="21"/>
        <v>0</v>
      </c>
      <c r="CF23" s="209">
        <f t="shared" si="22"/>
        <v>0</v>
      </c>
      <c r="CG23" s="209">
        <f t="shared" si="23"/>
        <v>0</v>
      </c>
      <c r="CH23" s="209">
        <f t="shared" si="24"/>
        <v>0</v>
      </c>
      <c r="CI23" s="209">
        <f t="shared" si="25"/>
        <v>0</v>
      </c>
      <c r="CJ23" s="209">
        <f t="shared" si="26"/>
        <v>0</v>
      </c>
      <c r="CK23" s="592"/>
      <c r="CL23" s="177">
        <f t="shared" si="27"/>
        <v>0</v>
      </c>
      <c r="CM23" s="177">
        <f t="shared" si="28"/>
        <v>0</v>
      </c>
      <c r="CN23" s="592"/>
      <c r="CO23" s="209">
        <f t="shared" si="29"/>
        <v>0</v>
      </c>
      <c r="CP23" s="209">
        <f t="shared" si="30"/>
        <v>0</v>
      </c>
      <c r="CQ23" s="209">
        <f t="shared" si="31"/>
        <v>0</v>
      </c>
      <c r="CR23" s="209">
        <f t="shared" si="32"/>
        <v>0</v>
      </c>
      <c r="CS23" s="209">
        <f t="shared" si="33"/>
        <v>0</v>
      </c>
      <c r="CT23" s="209">
        <f t="shared" si="34"/>
        <v>0</v>
      </c>
      <c r="CU23" s="209">
        <f t="shared" si="35"/>
        <v>0</v>
      </c>
      <c r="CV23" s="209">
        <f t="shared" si="36"/>
        <v>0</v>
      </c>
      <c r="CW23" s="209">
        <f t="shared" si="37"/>
        <v>0</v>
      </c>
      <c r="CX23" s="209">
        <f t="shared" si="38"/>
        <v>0</v>
      </c>
      <c r="CY23" s="209">
        <f t="shared" si="39"/>
        <v>0</v>
      </c>
      <c r="CZ23" s="209">
        <f t="shared" si="40"/>
        <v>0</v>
      </c>
      <c r="DA23" s="209">
        <f t="shared" si="41"/>
        <v>0</v>
      </c>
      <c r="DB23" s="209">
        <f t="shared" si="42"/>
        <v>0</v>
      </c>
      <c r="DC23" s="8"/>
    </row>
    <row r="24" spans="1:107" s="384" customFormat="1" ht="57" customHeight="1">
      <c r="A24" s="191"/>
      <c r="B24" s="8"/>
      <c r="C24" s="255" t="s">
        <v>300</v>
      </c>
      <c r="D24" s="198"/>
      <c r="E24" s="256" t="s">
        <v>105</v>
      </c>
      <c r="F24" s="199" t="s">
        <v>29</v>
      </c>
      <c r="G24" s="199">
        <v>4</v>
      </c>
      <c r="H24" s="256" t="s">
        <v>220</v>
      </c>
      <c r="I24" s="816">
        <v>81.400000000000006</v>
      </c>
      <c r="J24" s="82"/>
      <c r="K24" s="202"/>
      <c r="L24" s="83"/>
      <c r="M24" s="203"/>
      <c r="N24" s="382"/>
      <c r="O24" s="204"/>
      <c r="P24" s="116"/>
      <c r="Q24" s="102"/>
      <c r="R24" s="103"/>
      <c r="S24" s="204"/>
      <c r="T24" s="102"/>
      <c r="U24" s="103"/>
      <c r="V24" s="116"/>
      <c r="W24" s="102"/>
      <c r="X24" s="204"/>
      <c r="Y24" s="697"/>
      <c r="Z24" s="103"/>
      <c r="AA24" s="103"/>
      <c r="AB24" s="103"/>
      <c r="AC24" s="200">
        <f t="shared" si="5"/>
        <v>0</v>
      </c>
      <c r="AD24" s="201" t="str">
        <f t="shared" si="6"/>
        <v>No</v>
      </c>
      <c r="AE24" s="119" t="str">
        <f t="shared" si="43"/>
        <v>No</v>
      </c>
      <c r="AF24" s="386"/>
      <c r="AG24" s="118">
        <v>1</v>
      </c>
      <c r="AH24" s="119">
        <f t="shared" si="45"/>
        <v>0</v>
      </c>
      <c r="AJ24" s="343">
        <v>1.35</v>
      </c>
      <c r="AK24" s="186">
        <f t="shared" si="46"/>
        <v>0</v>
      </c>
      <c r="AL24" s="185">
        <f>J24*$G$24</f>
        <v>0</v>
      </c>
      <c r="AM24" s="185">
        <f t="shared" ref="AM24:BD24" si="56">K24*$G$24</f>
        <v>0</v>
      </c>
      <c r="AN24" s="185">
        <f t="shared" si="56"/>
        <v>0</v>
      </c>
      <c r="AO24" s="185">
        <f t="shared" si="56"/>
        <v>0</v>
      </c>
      <c r="AP24" s="185">
        <f t="shared" si="56"/>
        <v>0</v>
      </c>
      <c r="AQ24" s="185">
        <f t="shared" si="56"/>
        <v>0</v>
      </c>
      <c r="AR24" s="185">
        <f t="shared" si="56"/>
        <v>0</v>
      </c>
      <c r="AS24" s="185">
        <f t="shared" si="56"/>
        <v>0</v>
      </c>
      <c r="AT24" s="185">
        <f t="shared" si="56"/>
        <v>0</v>
      </c>
      <c r="AU24" s="185">
        <f t="shared" si="56"/>
        <v>0</v>
      </c>
      <c r="AV24" s="185">
        <f t="shared" si="56"/>
        <v>0</v>
      </c>
      <c r="AW24" s="185">
        <f t="shared" si="56"/>
        <v>0</v>
      </c>
      <c r="AX24" s="185">
        <f t="shared" si="56"/>
        <v>0</v>
      </c>
      <c r="AY24" s="185">
        <f t="shared" si="56"/>
        <v>0</v>
      </c>
      <c r="AZ24" s="185">
        <f t="shared" si="56"/>
        <v>0</v>
      </c>
      <c r="BA24" s="185">
        <f t="shared" si="56"/>
        <v>0</v>
      </c>
      <c r="BB24" s="185">
        <f t="shared" si="56"/>
        <v>0</v>
      </c>
      <c r="BC24" s="185">
        <f t="shared" si="56"/>
        <v>0</v>
      </c>
      <c r="BD24" s="185">
        <f t="shared" si="56"/>
        <v>0</v>
      </c>
      <c r="BE24" s="343">
        <v>1</v>
      </c>
      <c r="BF24" s="562">
        <v>8</v>
      </c>
      <c r="BG24" s="565">
        <f t="shared" si="8"/>
        <v>0</v>
      </c>
      <c r="BH24" s="562"/>
      <c r="BI24" s="565">
        <f t="shared" si="9"/>
        <v>0</v>
      </c>
      <c r="BJ24" s="562"/>
      <c r="BK24" s="565">
        <f t="shared" si="10"/>
        <v>0</v>
      </c>
      <c r="BL24" s="579"/>
      <c r="BM24" s="565">
        <f t="shared" si="11"/>
        <v>0</v>
      </c>
      <c r="BN24" s="579"/>
      <c r="BO24" s="565">
        <f t="shared" si="12"/>
        <v>0</v>
      </c>
      <c r="BP24" s="579"/>
      <c r="BQ24" s="565">
        <f t="shared" si="13"/>
        <v>0</v>
      </c>
      <c r="BR24" s="579"/>
      <c r="BS24" s="565">
        <f t="shared" si="14"/>
        <v>0</v>
      </c>
      <c r="BT24" s="579"/>
      <c r="BU24" s="565">
        <f t="shared" si="15"/>
        <v>0</v>
      </c>
      <c r="BV24" s="579"/>
      <c r="BW24" s="565">
        <f t="shared" si="16"/>
        <v>0</v>
      </c>
      <c r="BX24" s="579"/>
      <c r="BY24" s="565">
        <f t="shared" si="17"/>
        <v>0</v>
      </c>
      <c r="BZ24" s="579"/>
      <c r="CA24" s="565">
        <f t="shared" si="18"/>
        <v>0</v>
      </c>
      <c r="CB24" s="587"/>
      <c r="CC24" s="209">
        <f t="shared" si="19"/>
        <v>0</v>
      </c>
      <c r="CD24" s="209">
        <f t="shared" si="20"/>
        <v>0</v>
      </c>
      <c r="CE24" s="209">
        <f t="shared" si="21"/>
        <v>0</v>
      </c>
      <c r="CF24" s="209">
        <f t="shared" si="22"/>
        <v>0</v>
      </c>
      <c r="CG24" s="209">
        <f t="shared" si="23"/>
        <v>0</v>
      </c>
      <c r="CH24" s="209">
        <f t="shared" si="24"/>
        <v>0</v>
      </c>
      <c r="CI24" s="209">
        <f t="shared" si="25"/>
        <v>0</v>
      </c>
      <c r="CJ24" s="209">
        <f t="shared" si="26"/>
        <v>0</v>
      </c>
      <c r="CK24" s="592"/>
      <c r="CL24" s="177">
        <f t="shared" si="27"/>
        <v>0</v>
      </c>
      <c r="CM24" s="177">
        <f t="shared" si="28"/>
        <v>0</v>
      </c>
      <c r="CN24" s="592"/>
      <c r="CO24" s="209">
        <f t="shared" si="29"/>
        <v>0</v>
      </c>
      <c r="CP24" s="209">
        <f t="shared" si="30"/>
        <v>0</v>
      </c>
      <c r="CQ24" s="209">
        <f t="shared" si="31"/>
        <v>0</v>
      </c>
      <c r="CR24" s="209">
        <f t="shared" si="32"/>
        <v>0</v>
      </c>
      <c r="CS24" s="209">
        <f t="shared" si="33"/>
        <v>0</v>
      </c>
      <c r="CT24" s="209">
        <f t="shared" si="34"/>
        <v>0</v>
      </c>
      <c r="CU24" s="209">
        <f t="shared" si="35"/>
        <v>0</v>
      </c>
      <c r="CV24" s="209">
        <f t="shared" si="36"/>
        <v>0</v>
      </c>
      <c r="CW24" s="209">
        <f t="shared" si="37"/>
        <v>0</v>
      </c>
      <c r="CX24" s="209">
        <f t="shared" si="38"/>
        <v>0</v>
      </c>
      <c r="CY24" s="209">
        <f t="shared" si="39"/>
        <v>0</v>
      </c>
      <c r="CZ24" s="209">
        <f t="shared" si="40"/>
        <v>0</v>
      </c>
      <c r="DA24" s="209">
        <f t="shared" si="41"/>
        <v>0</v>
      </c>
      <c r="DB24" s="209">
        <f t="shared" si="42"/>
        <v>0</v>
      </c>
      <c r="DC24" s="8"/>
    </row>
    <row r="25" spans="1:107" s="386" customFormat="1" ht="57" customHeight="1">
      <c r="A25" s="191"/>
      <c r="B25" s="8"/>
      <c r="C25" s="107" t="s">
        <v>301</v>
      </c>
      <c r="D25" s="192"/>
      <c r="E25" s="597" t="s">
        <v>108</v>
      </c>
      <c r="F25" s="136" t="s">
        <v>103</v>
      </c>
      <c r="G25" s="136">
        <v>6</v>
      </c>
      <c r="H25" s="597" t="s">
        <v>220</v>
      </c>
      <c r="I25" s="817">
        <v>81.400000000000006</v>
      </c>
      <c r="J25" s="72"/>
      <c r="K25" s="193"/>
      <c r="L25" s="73"/>
      <c r="M25" s="194"/>
      <c r="N25" s="818"/>
      <c r="O25" s="195"/>
      <c r="P25" s="120"/>
      <c r="Q25" s="100"/>
      <c r="R25" s="101"/>
      <c r="S25" s="195"/>
      <c r="T25" s="100"/>
      <c r="U25" s="101"/>
      <c r="V25" s="120"/>
      <c r="W25" s="100"/>
      <c r="X25" s="195"/>
      <c r="Y25" s="698"/>
      <c r="Z25" s="101"/>
      <c r="AA25" s="101"/>
      <c r="AB25" s="101"/>
      <c r="AC25" s="641">
        <f t="shared" si="5"/>
        <v>0</v>
      </c>
      <c r="AD25" s="8" t="str">
        <f t="shared" si="6"/>
        <v>No</v>
      </c>
      <c r="AE25" s="197" t="str">
        <f t="shared" si="43"/>
        <v>No</v>
      </c>
      <c r="AG25" s="118">
        <v>1</v>
      </c>
      <c r="AH25" s="119">
        <f t="shared" si="45"/>
        <v>0</v>
      </c>
      <c r="AJ25" s="343">
        <v>1.1000000000000001</v>
      </c>
      <c r="AK25" s="186">
        <f t="shared" si="46"/>
        <v>0</v>
      </c>
      <c r="AL25" s="185">
        <f>J25*$G$25</f>
        <v>0</v>
      </c>
      <c r="AM25" s="185">
        <f t="shared" ref="AM25:BD25" si="57">K25*$G$25</f>
        <v>0</v>
      </c>
      <c r="AN25" s="185">
        <f t="shared" si="57"/>
        <v>0</v>
      </c>
      <c r="AO25" s="185">
        <f t="shared" si="57"/>
        <v>0</v>
      </c>
      <c r="AP25" s="185">
        <f t="shared" si="57"/>
        <v>0</v>
      </c>
      <c r="AQ25" s="185">
        <f t="shared" si="57"/>
        <v>0</v>
      </c>
      <c r="AR25" s="185">
        <f t="shared" si="57"/>
        <v>0</v>
      </c>
      <c r="AS25" s="185">
        <f t="shared" si="57"/>
        <v>0</v>
      </c>
      <c r="AT25" s="185">
        <f t="shared" si="57"/>
        <v>0</v>
      </c>
      <c r="AU25" s="185">
        <f t="shared" si="57"/>
        <v>0</v>
      </c>
      <c r="AV25" s="185">
        <f t="shared" si="57"/>
        <v>0</v>
      </c>
      <c r="AW25" s="185">
        <f t="shared" si="57"/>
        <v>0</v>
      </c>
      <c r="AX25" s="185">
        <f t="shared" si="57"/>
        <v>0</v>
      </c>
      <c r="AY25" s="185">
        <f t="shared" si="57"/>
        <v>0</v>
      </c>
      <c r="AZ25" s="185">
        <f t="shared" si="57"/>
        <v>0</v>
      </c>
      <c r="BA25" s="185">
        <f t="shared" si="57"/>
        <v>0</v>
      </c>
      <c r="BB25" s="185">
        <f t="shared" si="57"/>
        <v>0</v>
      </c>
      <c r="BC25" s="185">
        <f t="shared" si="57"/>
        <v>0</v>
      </c>
      <c r="BD25" s="185">
        <f t="shared" si="57"/>
        <v>0</v>
      </c>
      <c r="BE25" s="343">
        <v>1</v>
      </c>
      <c r="BF25" s="562">
        <v>12</v>
      </c>
      <c r="BG25" s="565">
        <f t="shared" si="8"/>
        <v>0</v>
      </c>
      <c r="BH25" s="562"/>
      <c r="BI25" s="565">
        <f t="shared" si="9"/>
        <v>0</v>
      </c>
      <c r="BJ25" s="562"/>
      <c r="BK25" s="565">
        <f t="shared" si="10"/>
        <v>0</v>
      </c>
      <c r="BL25" s="579"/>
      <c r="BM25" s="565">
        <f t="shared" si="11"/>
        <v>0</v>
      </c>
      <c r="BN25" s="579"/>
      <c r="BO25" s="565">
        <f t="shared" si="12"/>
        <v>0</v>
      </c>
      <c r="BP25" s="579"/>
      <c r="BQ25" s="565">
        <f t="shared" si="13"/>
        <v>0</v>
      </c>
      <c r="BR25" s="579"/>
      <c r="BS25" s="565">
        <f t="shared" si="14"/>
        <v>0</v>
      </c>
      <c r="BT25" s="579"/>
      <c r="BU25" s="565">
        <f t="shared" si="15"/>
        <v>0</v>
      </c>
      <c r="BV25" s="579"/>
      <c r="BW25" s="565">
        <f t="shared" si="16"/>
        <v>0</v>
      </c>
      <c r="BX25" s="579"/>
      <c r="BY25" s="565">
        <f t="shared" si="17"/>
        <v>0</v>
      </c>
      <c r="BZ25" s="579"/>
      <c r="CA25" s="565">
        <f t="shared" si="18"/>
        <v>0</v>
      </c>
      <c r="CB25" s="587"/>
      <c r="CC25" s="209">
        <f t="shared" si="19"/>
        <v>0</v>
      </c>
      <c r="CD25" s="209">
        <f t="shared" si="20"/>
        <v>0</v>
      </c>
      <c r="CE25" s="209">
        <f t="shared" si="21"/>
        <v>0</v>
      </c>
      <c r="CF25" s="209">
        <f t="shared" si="22"/>
        <v>0</v>
      </c>
      <c r="CG25" s="209">
        <f t="shared" si="23"/>
        <v>0</v>
      </c>
      <c r="CH25" s="209">
        <f t="shared" si="24"/>
        <v>0</v>
      </c>
      <c r="CI25" s="209">
        <f t="shared" si="25"/>
        <v>0</v>
      </c>
      <c r="CJ25" s="209">
        <f t="shared" si="26"/>
        <v>0</v>
      </c>
      <c r="CK25" s="592"/>
      <c r="CL25" s="177">
        <f t="shared" si="27"/>
        <v>0</v>
      </c>
      <c r="CM25" s="177">
        <f t="shared" si="28"/>
        <v>0</v>
      </c>
      <c r="CN25" s="592"/>
      <c r="CO25" s="209">
        <f t="shared" si="29"/>
        <v>0</v>
      </c>
      <c r="CP25" s="209">
        <f t="shared" si="30"/>
        <v>0</v>
      </c>
      <c r="CQ25" s="209">
        <f t="shared" si="31"/>
        <v>0</v>
      </c>
      <c r="CR25" s="209">
        <f t="shared" si="32"/>
        <v>0</v>
      </c>
      <c r="CS25" s="209">
        <f t="shared" si="33"/>
        <v>0</v>
      </c>
      <c r="CT25" s="209">
        <f t="shared" si="34"/>
        <v>0</v>
      </c>
      <c r="CU25" s="209">
        <f t="shared" si="35"/>
        <v>0</v>
      </c>
      <c r="CV25" s="209">
        <f t="shared" si="36"/>
        <v>0</v>
      </c>
      <c r="CW25" s="209">
        <f t="shared" si="37"/>
        <v>0</v>
      </c>
      <c r="CX25" s="209">
        <f t="shared" si="38"/>
        <v>0</v>
      </c>
      <c r="CY25" s="209">
        <f t="shared" si="39"/>
        <v>0</v>
      </c>
      <c r="CZ25" s="209">
        <f t="shared" si="40"/>
        <v>0</v>
      </c>
      <c r="DA25" s="209">
        <f t="shared" si="41"/>
        <v>0</v>
      </c>
      <c r="DB25" s="209">
        <f t="shared" si="42"/>
        <v>0</v>
      </c>
      <c r="DC25" s="8"/>
    </row>
    <row r="26" spans="1:107" s="384" customFormat="1" ht="57" customHeight="1">
      <c r="A26" s="191"/>
      <c r="B26" s="8"/>
      <c r="C26" s="255" t="s">
        <v>302</v>
      </c>
      <c r="D26" s="198"/>
      <c r="E26" s="256" t="s">
        <v>222</v>
      </c>
      <c r="F26" s="199" t="s">
        <v>103</v>
      </c>
      <c r="G26" s="199">
        <v>8</v>
      </c>
      <c r="H26" s="256" t="s">
        <v>220</v>
      </c>
      <c r="I26" s="816">
        <v>99.000000000000014</v>
      </c>
      <c r="J26" s="82"/>
      <c r="K26" s="202"/>
      <c r="L26" s="83"/>
      <c r="M26" s="203"/>
      <c r="N26" s="382"/>
      <c r="O26" s="204"/>
      <c r="P26" s="116"/>
      <c r="Q26" s="102"/>
      <c r="R26" s="103"/>
      <c r="S26" s="204"/>
      <c r="T26" s="102"/>
      <c r="U26" s="103"/>
      <c r="V26" s="116"/>
      <c r="W26" s="102"/>
      <c r="X26" s="204"/>
      <c r="Y26" s="697"/>
      <c r="Z26" s="103"/>
      <c r="AA26" s="103"/>
      <c r="AB26" s="103"/>
      <c r="AC26" s="200">
        <f t="shared" si="5"/>
        <v>0</v>
      </c>
      <c r="AD26" s="201" t="str">
        <f t="shared" si="6"/>
        <v>No</v>
      </c>
      <c r="AE26" s="119" t="str">
        <f t="shared" si="43"/>
        <v>No</v>
      </c>
      <c r="AF26" s="386"/>
      <c r="AG26" s="118">
        <v>1</v>
      </c>
      <c r="AH26" s="119">
        <f t="shared" si="45"/>
        <v>0</v>
      </c>
      <c r="AJ26" s="343">
        <v>2.4500000000000002</v>
      </c>
      <c r="AK26" s="186">
        <f t="shared" si="46"/>
        <v>0</v>
      </c>
      <c r="AL26" s="185">
        <f>J26*$G$26</f>
        <v>0</v>
      </c>
      <c r="AM26" s="185">
        <f t="shared" ref="AM26:BD26" si="58">K26*$G$26</f>
        <v>0</v>
      </c>
      <c r="AN26" s="185">
        <f t="shared" si="58"/>
        <v>0</v>
      </c>
      <c r="AO26" s="185">
        <f t="shared" si="58"/>
        <v>0</v>
      </c>
      <c r="AP26" s="185">
        <f t="shared" si="58"/>
        <v>0</v>
      </c>
      <c r="AQ26" s="185">
        <f t="shared" si="58"/>
        <v>0</v>
      </c>
      <c r="AR26" s="185">
        <f t="shared" si="58"/>
        <v>0</v>
      </c>
      <c r="AS26" s="185">
        <f t="shared" si="58"/>
        <v>0</v>
      </c>
      <c r="AT26" s="185">
        <f t="shared" si="58"/>
        <v>0</v>
      </c>
      <c r="AU26" s="185">
        <f t="shared" si="58"/>
        <v>0</v>
      </c>
      <c r="AV26" s="185">
        <f t="shared" si="58"/>
        <v>0</v>
      </c>
      <c r="AW26" s="185">
        <f t="shared" si="58"/>
        <v>0</v>
      </c>
      <c r="AX26" s="185">
        <f t="shared" si="58"/>
        <v>0</v>
      </c>
      <c r="AY26" s="185">
        <f t="shared" si="58"/>
        <v>0</v>
      </c>
      <c r="AZ26" s="185">
        <f t="shared" si="58"/>
        <v>0</v>
      </c>
      <c r="BA26" s="185">
        <f t="shared" si="58"/>
        <v>0</v>
      </c>
      <c r="BB26" s="185">
        <f t="shared" si="58"/>
        <v>0</v>
      </c>
      <c r="BC26" s="185">
        <f t="shared" si="58"/>
        <v>0</v>
      </c>
      <c r="BD26" s="185">
        <f t="shared" si="58"/>
        <v>0</v>
      </c>
      <c r="BE26" s="343">
        <v>1</v>
      </c>
      <c r="BF26" s="562">
        <v>21</v>
      </c>
      <c r="BG26" s="565">
        <f t="shared" si="8"/>
        <v>0</v>
      </c>
      <c r="BH26" s="562"/>
      <c r="BI26" s="565">
        <f t="shared" si="9"/>
        <v>0</v>
      </c>
      <c r="BJ26" s="562"/>
      <c r="BK26" s="565">
        <f t="shared" si="10"/>
        <v>0</v>
      </c>
      <c r="BL26" s="579"/>
      <c r="BM26" s="565">
        <f t="shared" si="11"/>
        <v>0</v>
      </c>
      <c r="BN26" s="579"/>
      <c r="BO26" s="565">
        <f t="shared" si="12"/>
        <v>0</v>
      </c>
      <c r="BP26" s="579"/>
      <c r="BQ26" s="565">
        <f t="shared" si="13"/>
        <v>0</v>
      </c>
      <c r="BR26" s="579"/>
      <c r="BS26" s="565">
        <f t="shared" si="14"/>
        <v>0</v>
      </c>
      <c r="BT26" s="579"/>
      <c r="BU26" s="565">
        <f t="shared" si="15"/>
        <v>0</v>
      </c>
      <c r="BV26" s="579"/>
      <c r="BW26" s="565">
        <f t="shared" si="16"/>
        <v>0</v>
      </c>
      <c r="BX26" s="579"/>
      <c r="BY26" s="565">
        <f t="shared" si="17"/>
        <v>0</v>
      </c>
      <c r="BZ26" s="579"/>
      <c r="CA26" s="565">
        <f t="shared" si="18"/>
        <v>0</v>
      </c>
      <c r="CB26" s="587"/>
      <c r="CC26" s="209">
        <f t="shared" si="19"/>
        <v>0</v>
      </c>
      <c r="CD26" s="209">
        <f t="shared" si="20"/>
        <v>0</v>
      </c>
      <c r="CE26" s="209">
        <f t="shared" si="21"/>
        <v>0</v>
      </c>
      <c r="CF26" s="209">
        <f t="shared" si="22"/>
        <v>0</v>
      </c>
      <c r="CG26" s="209">
        <f t="shared" si="23"/>
        <v>0</v>
      </c>
      <c r="CH26" s="209">
        <f t="shared" si="24"/>
        <v>0</v>
      </c>
      <c r="CI26" s="209">
        <f t="shared" si="25"/>
        <v>0</v>
      </c>
      <c r="CJ26" s="209">
        <f t="shared" si="26"/>
        <v>0</v>
      </c>
      <c r="CK26" s="592"/>
      <c r="CL26" s="177">
        <f t="shared" si="27"/>
        <v>0</v>
      </c>
      <c r="CM26" s="177">
        <f t="shared" si="28"/>
        <v>0</v>
      </c>
      <c r="CN26" s="592"/>
      <c r="CO26" s="209">
        <f t="shared" si="29"/>
        <v>0</v>
      </c>
      <c r="CP26" s="209">
        <f t="shared" si="30"/>
        <v>0</v>
      </c>
      <c r="CQ26" s="209">
        <f t="shared" si="31"/>
        <v>0</v>
      </c>
      <c r="CR26" s="209">
        <f t="shared" si="32"/>
        <v>0</v>
      </c>
      <c r="CS26" s="209">
        <f t="shared" si="33"/>
        <v>0</v>
      </c>
      <c r="CT26" s="209">
        <f t="shared" si="34"/>
        <v>0</v>
      </c>
      <c r="CU26" s="209">
        <f t="shared" si="35"/>
        <v>0</v>
      </c>
      <c r="CV26" s="209">
        <f t="shared" si="36"/>
        <v>0</v>
      </c>
      <c r="CW26" s="209">
        <f t="shared" si="37"/>
        <v>0</v>
      </c>
      <c r="CX26" s="209">
        <f t="shared" si="38"/>
        <v>0</v>
      </c>
      <c r="CY26" s="209">
        <f t="shared" si="39"/>
        <v>0</v>
      </c>
      <c r="CZ26" s="209">
        <f t="shared" si="40"/>
        <v>0</v>
      </c>
      <c r="DA26" s="209">
        <f t="shared" si="41"/>
        <v>0</v>
      </c>
      <c r="DB26" s="209">
        <f t="shared" si="42"/>
        <v>0</v>
      </c>
      <c r="DC26" s="8"/>
    </row>
    <row r="27" spans="1:107" s="386" customFormat="1" ht="57" customHeight="1">
      <c r="A27" s="191"/>
      <c r="B27" s="8"/>
      <c r="C27" s="107" t="s">
        <v>303</v>
      </c>
      <c r="D27" s="192"/>
      <c r="E27" s="597" t="s">
        <v>222</v>
      </c>
      <c r="F27" s="136" t="s">
        <v>103</v>
      </c>
      <c r="G27" s="136">
        <v>8</v>
      </c>
      <c r="H27" s="597" t="s">
        <v>220</v>
      </c>
      <c r="I27" s="817">
        <v>80.300000000000011</v>
      </c>
      <c r="J27" s="72"/>
      <c r="K27" s="193"/>
      <c r="L27" s="73"/>
      <c r="M27" s="194"/>
      <c r="N27" s="818"/>
      <c r="O27" s="195"/>
      <c r="P27" s="120"/>
      <c r="Q27" s="100"/>
      <c r="R27" s="101"/>
      <c r="S27" s="195"/>
      <c r="T27" s="100"/>
      <c r="U27" s="101"/>
      <c r="V27" s="120"/>
      <c r="W27" s="100"/>
      <c r="X27" s="195"/>
      <c r="Y27" s="698"/>
      <c r="Z27" s="101"/>
      <c r="AA27" s="101"/>
      <c r="AB27" s="101"/>
      <c r="AC27" s="641">
        <f t="shared" si="5"/>
        <v>0</v>
      </c>
      <c r="AD27" s="8" t="str">
        <f t="shared" si="6"/>
        <v>No</v>
      </c>
      <c r="AE27" s="197" t="str">
        <f t="shared" si="43"/>
        <v>No</v>
      </c>
      <c r="AG27" s="118">
        <v>1</v>
      </c>
      <c r="AH27" s="119">
        <f t="shared" si="45"/>
        <v>0</v>
      </c>
      <c r="AJ27" s="343">
        <v>0.7</v>
      </c>
      <c r="AK27" s="186">
        <f t="shared" si="46"/>
        <v>0</v>
      </c>
      <c r="AL27" s="185">
        <f>J27*$G$27</f>
        <v>0</v>
      </c>
      <c r="AM27" s="185">
        <f t="shared" ref="AM27:BD27" si="59">K27*$G$27</f>
        <v>0</v>
      </c>
      <c r="AN27" s="185">
        <f t="shared" si="59"/>
        <v>0</v>
      </c>
      <c r="AO27" s="185">
        <f t="shared" si="59"/>
        <v>0</v>
      </c>
      <c r="AP27" s="185">
        <f t="shared" si="59"/>
        <v>0</v>
      </c>
      <c r="AQ27" s="185">
        <f t="shared" si="59"/>
        <v>0</v>
      </c>
      <c r="AR27" s="185">
        <f t="shared" si="59"/>
        <v>0</v>
      </c>
      <c r="AS27" s="185">
        <f t="shared" si="59"/>
        <v>0</v>
      </c>
      <c r="AT27" s="185">
        <f t="shared" si="59"/>
        <v>0</v>
      </c>
      <c r="AU27" s="185">
        <f t="shared" si="59"/>
        <v>0</v>
      </c>
      <c r="AV27" s="185">
        <f t="shared" si="59"/>
        <v>0</v>
      </c>
      <c r="AW27" s="185">
        <f t="shared" si="59"/>
        <v>0</v>
      </c>
      <c r="AX27" s="185">
        <f t="shared" si="59"/>
        <v>0</v>
      </c>
      <c r="AY27" s="185">
        <f t="shared" si="59"/>
        <v>0</v>
      </c>
      <c r="AZ27" s="185">
        <f t="shared" si="59"/>
        <v>0</v>
      </c>
      <c r="BA27" s="185">
        <f t="shared" si="59"/>
        <v>0</v>
      </c>
      <c r="BB27" s="185">
        <f t="shared" si="59"/>
        <v>0</v>
      </c>
      <c r="BC27" s="185">
        <f t="shared" si="59"/>
        <v>0</v>
      </c>
      <c r="BD27" s="185">
        <f t="shared" si="59"/>
        <v>0</v>
      </c>
      <c r="BE27" s="343">
        <v>1</v>
      </c>
      <c r="BF27" s="562">
        <v>16</v>
      </c>
      <c r="BG27" s="565">
        <f t="shared" si="8"/>
        <v>0</v>
      </c>
      <c r="BH27" s="562"/>
      <c r="BI27" s="565">
        <f t="shared" si="9"/>
        <v>0</v>
      </c>
      <c r="BJ27" s="562"/>
      <c r="BK27" s="565">
        <f t="shared" si="10"/>
        <v>0</v>
      </c>
      <c r="BL27" s="579"/>
      <c r="BM27" s="565">
        <f t="shared" si="11"/>
        <v>0</v>
      </c>
      <c r="BN27" s="579"/>
      <c r="BO27" s="565">
        <f t="shared" si="12"/>
        <v>0</v>
      </c>
      <c r="BP27" s="579"/>
      <c r="BQ27" s="565">
        <f t="shared" si="13"/>
        <v>0</v>
      </c>
      <c r="BR27" s="579"/>
      <c r="BS27" s="565">
        <f t="shared" si="14"/>
        <v>0</v>
      </c>
      <c r="BT27" s="579"/>
      <c r="BU27" s="565">
        <f t="shared" si="15"/>
        <v>0</v>
      </c>
      <c r="BV27" s="579"/>
      <c r="BW27" s="565">
        <f t="shared" si="16"/>
        <v>0</v>
      </c>
      <c r="BX27" s="579"/>
      <c r="BY27" s="565">
        <f t="shared" si="17"/>
        <v>0</v>
      </c>
      <c r="BZ27" s="579"/>
      <c r="CA27" s="565">
        <f t="shared" si="18"/>
        <v>0</v>
      </c>
      <c r="CB27" s="587"/>
      <c r="CC27" s="209">
        <f t="shared" si="19"/>
        <v>0</v>
      </c>
      <c r="CD27" s="209">
        <f t="shared" si="20"/>
        <v>0</v>
      </c>
      <c r="CE27" s="209">
        <f t="shared" si="21"/>
        <v>0</v>
      </c>
      <c r="CF27" s="209">
        <f t="shared" si="22"/>
        <v>0</v>
      </c>
      <c r="CG27" s="209">
        <f t="shared" si="23"/>
        <v>0</v>
      </c>
      <c r="CH27" s="209">
        <f t="shared" si="24"/>
        <v>0</v>
      </c>
      <c r="CI27" s="209">
        <f t="shared" si="25"/>
        <v>0</v>
      </c>
      <c r="CJ27" s="209">
        <f t="shared" si="26"/>
        <v>0</v>
      </c>
      <c r="CK27" s="592"/>
      <c r="CL27" s="177">
        <f t="shared" si="27"/>
        <v>0</v>
      </c>
      <c r="CM27" s="177">
        <f t="shared" si="28"/>
        <v>0</v>
      </c>
      <c r="CN27" s="592"/>
      <c r="CO27" s="209">
        <f t="shared" si="29"/>
        <v>0</v>
      </c>
      <c r="CP27" s="209">
        <f t="shared" si="30"/>
        <v>0</v>
      </c>
      <c r="CQ27" s="209">
        <f t="shared" si="31"/>
        <v>0</v>
      </c>
      <c r="CR27" s="209">
        <f t="shared" si="32"/>
        <v>0</v>
      </c>
      <c r="CS27" s="209">
        <f t="shared" si="33"/>
        <v>0</v>
      </c>
      <c r="CT27" s="209">
        <f t="shared" si="34"/>
        <v>0</v>
      </c>
      <c r="CU27" s="209">
        <f t="shared" si="35"/>
        <v>0</v>
      </c>
      <c r="CV27" s="209">
        <f t="shared" si="36"/>
        <v>0</v>
      </c>
      <c r="CW27" s="209">
        <f t="shared" si="37"/>
        <v>0</v>
      </c>
      <c r="CX27" s="209">
        <f t="shared" si="38"/>
        <v>0</v>
      </c>
      <c r="CY27" s="209">
        <f t="shared" si="39"/>
        <v>0</v>
      </c>
      <c r="CZ27" s="209">
        <f t="shared" si="40"/>
        <v>0</v>
      </c>
      <c r="DA27" s="209">
        <f t="shared" si="41"/>
        <v>0</v>
      </c>
      <c r="DB27" s="209">
        <f t="shared" si="42"/>
        <v>0</v>
      </c>
      <c r="DC27" s="8"/>
    </row>
    <row r="28" spans="1:107" s="386" customFormat="1" ht="57" customHeight="1">
      <c r="A28" s="191"/>
      <c r="B28" s="8"/>
      <c r="C28" s="255" t="s">
        <v>304</v>
      </c>
      <c r="D28" s="198"/>
      <c r="E28" s="256" t="s">
        <v>223</v>
      </c>
      <c r="F28" s="199" t="s">
        <v>104</v>
      </c>
      <c r="G28" s="199">
        <v>12</v>
      </c>
      <c r="H28" s="256" t="s">
        <v>265</v>
      </c>
      <c r="I28" s="816">
        <v>93.500000000000014</v>
      </c>
      <c r="J28" s="82"/>
      <c r="K28" s="202"/>
      <c r="L28" s="83"/>
      <c r="M28" s="203"/>
      <c r="N28" s="84"/>
      <c r="O28" s="204"/>
      <c r="P28" s="116"/>
      <c r="Q28" s="102"/>
      <c r="R28" s="103"/>
      <c r="S28" s="204"/>
      <c r="T28" s="102"/>
      <c r="U28" s="103"/>
      <c r="V28" s="116"/>
      <c r="W28" s="102"/>
      <c r="X28" s="204"/>
      <c r="Y28" s="697"/>
      <c r="Z28" s="103"/>
      <c r="AA28" s="103"/>
      <c r="AB28" s="103"/>
      <c r="AC28" s="200">
        <f t="shared" si="5"/>
        <v>0</v>
      </c>
      <c r="AD28" s="201" t="str">
        <f t="shared" si="6"/>
        <v>No</v>
      </c>
      <c r="AE28" s="119" t="str">
        <f t="shared" si="43"/>
        <v>No</v>
      </c>
      <c r="AG28" s="118">
        <v>1</v>
      </c>
      <c r="AH28" s="119">
        <f t="shared" si="45"/>
        <v>0</v>
      </c>
      <c r="AJ28" s="343">
        <v>1.39</v>
      </c>
      <c r="AK28" s="186">
        <f t="shared" si="46"/>
        <v>0</v>
      </c>
      <c r="AL28" s="185">
        <f>J28*$G$28</f>
        <v>0</v>
      </c>
      <c r="AM28" s="185">
        <f t="shared" ref="AM28:BD28" si="60">K28*$G$28</f>
        <v>0</v>
      </c>
      <c r="AN28" s="185">
        <f t="shared" si="60"/>
        <v>0</v>
      </c>
      <c r="AO28" s="185">
        <f t="shared" si="60"/>
        <v>0</v>
      </c>
      <c r="AP28" s="185">
        <f t="shared" si="60"/>
        <v>0</v>
      </c>
      <c r="AQ28" s="185">
        <f t="shared" si="60"/>
        <v>0</v>
      </c>
      <c r="AR28" s="185">
        <f t="shared" si="60"/>
        <v>0</v>
      </c>
      <c r="AS28" s="185">
        <f t="shared" si="60"/>
        <v>0</v>
      </c>
      <c r="AT28" s="185">
        <f t="shared" si="60"/>
        <v>0</v>
      </c>
      <c r="AU28" s="185">
        <f t="shared" si="60"/>
        <v>0</v>
      </c>
      <c r="AV28" s="185">
        <f t="shared" si="60"/>
        <v>0</v>
      </c>
      <c r="AW28" s="185">
        <f t="shared" si="60"/>
        <v>0</v>
      </c>
      <c r="AX28" s="185">
        <f t="shared" si="60"/>
        <v>0</v>
      </c>
      <c r="AY28" s="185">
        <f t="shared" si="60"/>
        <v>0</v>
      </c>
      <c r="AZ28" s="185">
        <f t="shared" si="60"/>
        <v>0</v>
      </c>
      <c r="BA28" s="185">
        <f t="shared" si="60"/>
        <v>0</v>
      </c>
      <c r="BB28" s="185">
        <f t="shared" si="60"/>
        <v>0</v>
      </c>
      <c r="BC28" s="185">
        <f t="shared" si="60"/>
        <v>0</v>
      </c>
      <c r="BD28" s="185">
        <f t="shared" si="60"/>
        <v>0</v>
      </c>
      <c r="BE28" s="343">
        <v>1</v>
      </c>
      <c r="BF28" s="562">
        <v>12</v>
      </c>
      <c r="BG28" s="565">
        <f t="shared" si="8"/>
        <v>0</v>
      </c>
      <c r="BH28" s="562"/>
      <c r="BI28" s="565">
        <f t="shared" si="9"/>
        <v>0</v>
      </c>
      <c r="BJ28" s="562"/>
      <c r="BK28" s="565">
        <f t="shared" si="10"/>
        <v>0</v>
      </c>
      <c r="BL28" s="579"/>
      <c r="BM28" s="565">
        <f t="shared" si="11"/>
        <v>0</v>
      </c>
      <c r="BN28" s="579">
        <v>12</v>
      </c>
      <c r="BO28" s="565">
        <f t="shared" si="12"/>
        <v>0</v>
      </c>
      <c r="BP28" s="579"/>
      <c r="BQ28" s="565">
        <f t="shared" si="13"/>
        <v>0</v>
      </c>
      <c r="BR28" s="579"/>
      <c r="BS28" s="565">
        <f t="shared" si="14"/>
        <v>0</v>
      </c>
      <c r="BT28" s="579"/>
      <c r="BU28" s="565">
        <f t="shared" si="15"/>
        <v>0</v>
      </c>
      <c r="BV28" s="579"/>
      <c r="BW28" s="565">
        <f t="shared" si="16"/>
        <v>0</v>
      </c>
      <c r="BX28" s="579"/>
      <c r="BY28" s="565">
        <f t="shared" si="17"/>
        <v>0</v>
      </c>
      <c r="BZ28" s="579"/>
      <c r="CA28" s="565">
        <f t="shared" si="18"/>
        <v>0</v>
      </c>
      <c r="CB28" s="587"/>
      <c r="CC28" s="209">
        <f t="shared" si="19"/>
        <v>0</v>
      </c>
      <c r="CD28" s="209">
        <f t="shared" si="20"/>
        <v>0</v>
      </c>
      <c r="CE28" s="209">
        <f t="shared" si="21"/>
        <v>0</v>
      </c>
      <c r="CF28" s="209">
        <f t="shared" si="22"/>
        <v>0</v>
      </c>
      <c r="CG28" s="209">
        <f t="shared" si="23"/>
        <v>0</v>
      </c>
      <c r="CH28" s="209">
        <f t="shared" si="24"/>
        <v>0</v>
      </c>
      <c r="CI28" s="209">
        <f t="shared" si="25"/>
        <v>0</v>
      </c>
      <c r="CJ28" s="209">
        <f t="shared" si="26"/>
        <v>0</v>
      </c>
      <c r="CK28" s="592"/>
      <c r="CL28" s="177">
        <f t="shared" si="27"/>
        <v>0</v>
      </c>
      <c r="CM28" s="177">
        <f t="shared" si="28"/>
        <v>0</v>
      </c>
      <c r="CN28" s="592"/>
      <c r="CO28" s="209">
        <f t="shared" si="29"/>
        <v>0</v>
      </c>
      <c r="CP28" s="209">
        <f t="shared" si="30"/>
        <v>0</v>
      </c>
      <c r="CQ28" s="209">
        <f t="shared" si="31"/>
        <v>0</v>
      </c>
      <c r="CR28" s="209">
        <f t="shared" si="32"/>
        <v>0</v>
      </c>
      <c r="CS28" s="209">
        <f t="shared" si="33"/>
        <v>0</v>
      </c>
      <c r="CT28" s="209">
        <f t="shared" si="34"/>
        <v>0</v>
      </c>
      <c r="CU28" s="209">
        <f t="shared" si="35"/>
        <v>0</v>
      </c>
      <c r="CV28" s="209">
        <f t="shared" si="36"/>
        <v>0</v>
      </c>
      <c r="CW28" s="209">
        <f t="shared" si="37"/>
        <v>0</v>
      </c>
      <c r="CX28" s="209">
        <f t="shared" si="38"/>
        <v>0</v>
      </c>
      <c r="CY28" s="209">
        <f t="shared" si="39"/>
        <v>0</v>
      </c>
      <c r="CZ28" s="209">
        <f t="shared" si="40"/>
        <v>0</v>
      </c>
      <c r="DA28" s="209">
        <f t="shared" si="41"/>
        <v>0</v>
      </c>
      <c r="DB28" s="209">
        <f t="shared" si="42"/>
        <v>0</v>
      </c>
      <c r="DC28" s="8"/>
    </row>
    <row r="29" spans="1:107" s="384" customFormat="1" ht="57" customHeight="1">
      <c r="A29" s="191"/>
      <c r="B29" s="8"/>
      <c r="C29" s="107" t="s">
        <v>305</v>
      </c>
      <c r="D29" s="192"/>
      <c r="E29" s="597" t="s">
        <v>223</v>
      </c>
      <c r="F29" s="136" t="s">
        <v>104</v>
      </c>
      <c r="G29" s="136">
        <v>12</v>
      </c>
      <c r="H29" s="597" t="s">
        <v>265</v>
      </c>
      <c r="I29" s="817">
        <v>93.500000000000014</v>
      </c>
      <c r="J29" s="72"/>
      <c r="K29" s="193"/>
      <c r="L29" s="73"/>
      <c r="M29" s="194"/>
      <c r="N29" s="74"/>
      <c r="O29" s="195"/>
      <c r="P29" s="120"/>
      <c r="Q29" s="100"/>
      <c r="R29" s="101"/>
      <c r="S29" s="195"/>
      <c r="T29" s="100"/>
      <c r="U29" s="101"/>
      <c r="V29" s="120"/>
      <c r="W29" s="100"/>
      <c r="X29" s="195"/>
      <c r="Y29" s="698"/>
      <c r="Z29" s="101"/>
      <c r="AA29" s="101"/>
      <c r="AB29" s="101"/>
      <c r="AC29" s="641">
        <f t="shared" si="5"/>
        <v>0</v>
      </c>
      <c r="AD29" s="8" t="str">
        <f t="shared" si="6"/>
        <v>No</v>
      </c>
      <c r="AE29" s="197" t="str">
        <f t="shared" si="43"/>
        <v>No</v>
      </c>
      <c r="AF29" s="386"/>
      <c r="AG29" s="118">
        <v>1</v>
      </c>
      <c r="AH29" s="119">
        <f t="shared" si="45"/>
        <v>0</v>
      </c>
      <c r="AJ29" s="343">
        <v>1.45</v>
      </c>
      <c r="AK29" s="186">
        <f t="shared" si="46"/>
        <v>0</v>
      </c>
      <c r="AL29" s="185">
        <f>J29*$G$29</f>
        <v>0</v>
      </c>
      <c r="AM29" s="185">
        <f t="shared" ref="AM29:BD29" si="61">K29*$G$29</f>
        <v>0</v>
      </c>
      <c r="AN29" s="185">
        <f t="shared" si="61"/>
        <v>0</v>
      </c>
      <c r="AO29" s="185">
        <f t="shared" si="61"/>
        <v>0</v>
      </c>
      <c r="AP29" s="185">
        <f t="shared" si="61"/>
        <v>0</v>
      </c>
      <c r="AQ29" s="185">
        <f t="shared" si="61"/>
        <v>0</v>
      </c>
      <c r="AR29" s="185">
        <f t="shared" si="61"/>
        <v>0</v>
      </c>
      <c r="AS29" s="185">
        <f t="shared" si="61"/>
        <v>0</v>
      </c>
      <c r="AT29" s="185">
        <f t="shared" si="61"/>
        <v>0</v>
      </c>
      <c r="AU29" s="185">
        <f t="shared" si="61"/>
        <v>0</v>
      </c>
      <c r="AV29" s="185">
        <f t="shared" si="61"/>
        <v>0</v>
      </c>
      <c r="AW29" s="185">
        <f t="shared" si="61"/>
        <v>0</v>
      </c>
      <c r="AX29" s="185">
        <f t="shared" si="61"/>
        <v>0</v>
      </c>
      <c r="AY29" s="185">
        <f t="shared" si="61"/>
        <v>0</v>
      </c>
      <c r="AZ29" s="185">
        <f t="shared" si="61"/>
        <v>0</v>
      </c>
      <c r="BA29" s="185">
        <f t="shared" si="61"/>
        <v>0</v>
      </c>
      <c r="BB29" s="185">
        <f t="shared" si="61"/>
        <v>0</v>
      </c>
      <c r="BC29" s="185">
        <f t="shared" si="61"/>
        <v>0</v>
      </c>
      <c r="BD29" s="185">
        <f t="shared" si="61"/>
        <v>0</v>
      </c>
      <c r="BE29" s="343">
        <v>1</v>
      </c>
      <c r="BF29" s="562">
        <v>12</v>
      </c>
      <c r="BG29" s="565">
        <f t="shared" si="8"/>
        <v>0</v>
      </c>
      <c r="BH29" s="562"/>
      <c r="BI29" s="565">
        <f t="shared" si="9"/>
        <v>0</v>
      </c>
      <c r="BJ29" s="562"/>
      <c r="BK29" s="565">
        <f t="shared" si="10"/>
        <v>0</v>
      </c>
      <c r="BL29" s="579">
        <v>4</v>
      </c>
      <c r="BM29" s="565">
        <f t="shared" si="11"/>
        <v>0</v>
      </c>
      <c r="BN29" s="579">
        <v>4</v>
      </c>
      <c r="BO29" s="565">
        <f t="shared" si="12"/>
        <v>0</v>
      </c>
      <c r="BP29" s="579">
        <v>4</v>
      </c>
      <c r="BQ29" s="565">
        <f t="shared" si="13"/>
        <v>0</v>
      </c>
      <c r="BR29" s="579"/>
      <c r="BS29" s="565">
        <f t="shared" si="14"/>
        <v>0</v>
      </c>
      <c r="BT29" s="579"/>
      <c r="BU29" s="565">
        <f t="shared" si="15"/>
        <v>0</v>
      </c>
      <c r="BV29" s="579"/>
      <c r="BW29" s="565">
        <f t="shared" si="16"/>
        <v>0</v>
      </c>
      <c r="BX29" s="579"/>
      <c r="BY29" s="565">
        <f t="shared" si="17"/>
        <v>0</v>
      </c>
      <c r="BZ29" s="579"/>
      <c r="CA29" s="565">
        <f t="shared" si="18"/>
        <v>0</v>
      </c>
      <c r="CB29" s="587"/>
      <c r="CC29" s="209">
        <f t="shared" si="19"/>
        <v>0</v>
      </c>
      <c r="CD29" s="209">
        <f t="shared" si="20"/>
        <v>0</v>
      </c>
      <c r="CE29" s="209">
        <f t="shared" si="21"/>
        <v>0</v>
      </c>
      <c r="CF29" s="209">
        <f t="shared" si="22"/>
        <v>0</v>
      </c>
      <c r="CG29" s="209">
        <f t="shared" si="23"/>
        <v>0</v>
      </c>
      <c r="CH29" s="209">
        <f t="shared" si="24"/>
        <v>0</v>
      </c>
      <c r="CI29" s="209">
        <f t="shared" si="25"/>
        <v>0</v>
      </c>
      <c r="CJ29" s="209">
        <f t="shared" si="26"/>
        <v>0</v>
      </c>
      <c r="CK29" s="592"/>
      <c r="CL29" s="177">
        <f t="shared" si="27"/>
        <v>0</v>
      </c>
      <c r="CM29" s="177">
        <f t="shared" si="28"/>
        <v>0</v>
      </c>
      <c r="CN29" s="592"/>
      <c r="CO29" s="209">
        <f t="shared" si="29"/>
        <v>0</v>
      </c>
      <c r="CP29" s="209">
        <f t="shared" si="30"/>
        <v>0</v>
      </c>
      <c r="CQ29" s="209">
        <f t="shared" si="31"/>
        <v>0</v>
      </c>
      <c r="CR29" s="209">
        <f t="shared" si="32"/>
        <v>0</v>
      </c>
      <c r="CS29" s="209">
        <f t="shared" si="33"/>
        <v>0</v>
      </c>
      <c r="CT29" s="209">
        <f t="shared" si="34"/>
        <v>0</v>
      </c>
      <c r="CU29" s="209">
        <f t="shared" si="35"/>
        <v>0</v>
      </c>
      <c r="CV29" s="209">
        <f t="shared" si="36"/>
        <v>0</v>
      </c>
      <c r="CW29" s="209">
        <f t="shared" si="37"/>
        <v>0</v>
      </c>
      <c r="CX29" s="209">
        <f t="shared" si="38"/>
        <v>0</v>
      </c>
      <c r="CY29" s="209">
        <f t="shared" si="39"/>
        <v>0</v>
      </c>
      <c r="CZ29" s="209">
        <f t="shared" si="40"/>
        <v>0</v>
      </c>
      <c r="DA29" s="209">
        <f t="shared" si="41"/>
        <v>0</v>
      </c>
      <c r="DB29" s="209">
        <f t="shared" si="42"/>
        <v>0</v>
      </c>
      <c r="DC29" s="8"/>
    </row>
    <row r="30" spans="1:107" s="386" customFormat="1" ht="57" customHeight="1">
      <c r="A30" s="191"/>
      <c r="B30" s="8"/>
      <c r="C30" s="255" t="s">
        <v>306</v>
      </c>
      <c r="D30" s="198"/>
      <c r="E30" s="256" t="s">
        <v>223</v>
      </c>
      <c r="F30" s="199" t="s">
        <v>103</v>
      </c>
      <c r="G30" s="199">
        <v>8</v>
      </c>
      <c r="H30" s="256" t="s">
        <v>265</v>
      </c>
      <c r="I30" s="816">
        <v>96.800000000000011</v>
      </c>
      <c r="J30" s="82"/>
      <c r="K30" s="202"/>
      <c r="L30" s="83"/>
      <c r="M30" s="203"/>
      <c r="N30" s="84"/>
      <c r="O30" s="204"/>
      <c r="P30" s="116"/>
      <c r="Q30" s="102"/>
      <c r="R30" s="103"/>
      <c r="S30" s="204"/>
      <c r="T30" s="102"/>
      <c r="U30" s="103"/>
      <c r="V30" s="116"/>
      <c r="W30" s="102"/>
      <c r="X30" s="204"/>
      <c r="Y30" s="697"/>
      <c r="Z30" s="103"/>
      <c r="AA30" s="103"/>
      <c r="AB30" s="103"/>
      <c r="AC30" s="200">
        <f t="shared" si="5"/>
        <v>0</v>
      </c>
      <c r="AD30" s="201" t="str">
        <f t="shared" si="6"/>
        <v>No</v>
      </c>
      <c r="AE30" s="119" t="str">
        <f t="shared" si="43"/>
        <v>No</v>
      </c>
      <c r="AG30" s="118">
        <v>1</v>
      </c>
      <c r="AH30" s="119">
        <f t="shared" si="45"/>
        <v>0</v>
      </c>
      <c r="AJ30" s="343">
        <v>2.1</v>
      </c>
      <c r="AK30" s="186">
        <f t="shared" si="46"/>
        <v>0</v>
      </c>
      <c r="AL30" s="185">
        <f>J30*$G$30</f>
        <v>0</v>
      </c>
      <c r="AM30" s="185">
        <f t="shared" ref="AM30:BD30" si="62">K30*$G$30</f>
        <v>0</v>
      </c>
      <c r="AN30" s="185">
        <f t="shared" si="62"/>
        <v>0</v>
      </c>
      <c r="AO30" s="185">
        <f t="shared" si="62"/>
        <v>0</v>
      </c>
      <c r="AP30" s="185">
        <f t="shared" si="62"/>
        <v>0</v>
      </c>
      <c r="AQ30" s="185">
        <f t="shared" si="62"/>
        <v>0</v>
      </c>
      <c r="AR30" s="185">
        <f t="shared" si="62"/>
        <v>0</v>
      </c>
      <c r="AS30" s="185">
        <f t="shared" si="62"/>
        <v>0</v>
      </c>
      <c r="AT30" s="185">
        <f t="shared" si="62"/>
        <v>0</v>
      </c>
      <c r="AU30" s="185">
        <f t="shared" si="62"/>
        <v>0</v>
      </c>
      <c r="AV30" s="185">
        <f t="shared" si="62"/>
        <v>0</v>
      </c>
      <c r="AW30" s="185">
        <f t="shared" si="62"/>
        <v>0</v>
      </c>
      <c r="AX30" s="185">
        <f t="shared" si="62"/>
        <v>0</v>
      </c>
      <c r="AY30" s="185">
        <f t="shared" si="62"/>
        <v>0</v>
      </c>
      <c r="AZ30" s="185">
        <f t="shared" si="62"/>
        <v>0</v>
      </c>
      <c r="BA30" s="185">
        <f t="shared" si="62"/>
        <v>0</v>
      </c>
      <c r="BB30" s="185">
        <f t="shared" si="62"/>
        <v>0</v>
      </c>
      <c r="BC30" s="185">
        <f t="shared" si="62"/>
        <v>0</v>
      </c>
      <c r="BD30" s="185">
        <f t="shared" si="62"/>
        <v>0</v>
      </c>
      <c r="BE30" s="343">
        <v>1</v>
      </c>
      <c r="BF30" s="562">
        <v>10</v>
      </c>
      <c r="BG30" s="565">
        <f t="shared" si="8"/>
        <v>0</v>
      </c>
      <c r="BH30" s="562"/>
      <c r="BI30" s="565">
        <f t="shared" si="9"/>
        <v>0</v>
      </c>
      <c r="BJ30" s="562"/>
      <c r="BK30" s="565">
        <f t="shared" si="10"/>
        <v>0</v>
      </c>
      <c r="BL30" s="579"/>
      <c r="BM30" s="565">
        <f t="shared" si="11"/>
        <v>0</v>
      </c>
      <c r="BN30" s="579">
        <v>4</v>
      </c>
      <c r="BO30" s="565">
        <f t="shared" si="12"/>
        <v>0</v>
      </c>
      <c r="BP30" s="579">
        <v>6</v>
      </c>
      <c r="BQ30" s="565">
        <f t="shared" si="13"/>
        <v>0</v>
      </c>
      <c r="BR30" s="579"/>
      <c r="BS30" s="565">
        <f t="shared" si="14"/>
        <v>0</v>
      </c>
      <c r="BT30" s="579"/>
      <c r="BU30" s="565">
        <f t="shared" si="15"/>
        <v>0</v>
      </c>
      <c r="BV30" s="579"/>
      <c r="BW30" s="565">
        <f t="shared" si="16"/>
        <v>0</v>
      </c>
      <c r="BX30" s="579"/>
      <c r="BY30" s="565">
        <f t="shared" si="17"/>
        <v>0</v>
      </c>
      <c r="BZ30" s="579"/>
      <c r="CA30" s="565">
        <f t="shared" si="18"/>
        <v>0</v>
      </c>
      <c r="CB30" s="587"/>
      <c r="CC30" s="209">
        <f t="shared" si="19"/>
        <v>0</v>
      </c>
      <c r="CD30" s="209">
        <f t="shared" si="20"/>
        <v>0</v>
      </c>
      <c r="CE30" s="209">
        <f t="shared" si="21"/>
        <v>0</v>
      </c>
      <c r="CF30" s="209">
        <f t="shared" si="22"/>
        <v>0</v>
      </c>
      <c r="CG30" s="209">
        <f t="shared" si="23"/>
        <v>0</v>
      </c>
      <c r="CH30" s="209">
        <f t="shared" si="24"/>
        <v>0</v>
      </c>
      <c r="CI30" s="209">
        <f t="shared" si="25"/>
        <v>0</v>
      </c>
      <c r="CJ30" s="209">
        <f t="shared" si="26"/>
        <v>0</v>
      </c>
      <c r="CK30" s="592"/>
      <c r="CL30" s="177">
        <f t="shared" si="27"/>
        <v>0</v>
      </c>
      <c r="CM30" s="177">
        <f t="shared" si="28"/>
        <v>0</v>
      </c>
      <c r="CN30" s="592"/>
      <c r="CO30" s="209">
        <f t="shared" si="29"/>
        <v>0</v>
      </c>
      <c r="CP30" s="209">
        <f t="shared" si="30"/>
        <v>0</v>
      </c>
      <c r="CQ30" s="209">
        <f t="shared" si="31"/>
        <v>0</v>
      </c>
      <c r="CR30" s="209">
        <f t="shared" si="32"/>
        <v>0</v>
      </c>
      <c r="CS30" s="209">
        <f t="shared" si="33"/>
        <v>0</v>
      </c>
      <c r="CT30" s="209">
        <f t="shared" si="34"/>
        <v>0</v>
      </c>
      <c r="CU30" s="209">
        <f t="shared" si="35"/>
        <v>0</v>
      </c>
      <c r="CV30" s="209">
        <f t="shared" si="36"/>
        <v>0</v>
      </c>
      <c r="CW30" s="209">
        <f t="shared" si="37"/>
        <v>0</v>
      </c>
      <c r="CX30" s="209">
        <f t="shared" si="38"/>
        <v>0</v>
      </c>
      <c r="CY30" s="209">
        <f t="shared" si="39"/>
        <v>0</v>
      </c>
      <c r="CZ30" s="209">
        <f t="shared" si="40"/>
        <v>0</v>
      </c>
      <c r="DA30" s="209">
        <f t="shared" si="41"/>
        <v>0</v>
      </c>
      <c r="DB30" s="209">
        <f t="shared" si="42"/>
        <v>0</v>
      </c>
      <c r="DC30" s="8"/>
    </row>
    <row r="31" spans="1:107" s="384" customFormat="1" ht="57" customHeight="1">
      <c r="A31" s="191"/>
      <c r="B31" s="8"/>
      <c r="C31" s="107" t="s">
        <v>307</v>
      </c>
      <c r="D31" s="192"/>
      <c r="E31" s="597" t="s">
        <v>223</v>
      </c>
      <c r="F31" s="136" t="s">
        <v>103</v>
      </c>
      <c r="G31" s="136">
        <v>8</v>
      </c>
      <c r="H31" s="597" t="s">
        <v>282</v>
      </c>
      <c r="I31" s="817">
        <v>90.2</v>
      </c>
      <c r="J31" s="72"/>
      <c r="K31" s="193"/>
      <c r="L31" s="73"/>
      <c r="M31" s="194"/>
      <c r="N31" s="74"/>
      <c r="O31" s="195"/>
      <c r="P31" s="120"/>
      <c r="Q31" s="100"/>
      <c r="R31" s="101"/>
      <c r="S31" s="195"/>
      <c r="T31" s="100"/>
      <c r="U31" s="101"/>
      <c r="V31" s="120"/>
      <c r="W31" s="100"/>
      <c r="X31" s="195"/>
      <c r="Y31" s="698"/>
      <c r="Z31" s="101"/>
      <c r="AA31" s="101"/>
      <c r="AB31" s="101"/>
      <c r="AC31" s="641">
        <f t="shared" si="5"/>
        <v>0</v>
      </c>
      <c r="AD31" s="8" t="str">
        <f t="shared" si="6"/>
        <v>No</v>
      </c>
      <c r="AE31" s="197" t="str">
        <f t="shared" si="43"/>
        <v>No</v>
      </c>
      <c r="AF31" s="386"/>
      <c r="AG31" s="118">
        <v>1</v>
      </c>
      <c r="AH31" s="119">
        <f t="shared" si="45"/>
        <v>0</v>
      </c>
      <c r="AJ31" s="343">
        <v>1.9</v>
      </c>
      <c r="AK31" s="186">
        <f t="shared" si="46"/>
        <v>0</v>
      </c>
      <c r="AL31" s="185">
        <f>J31*$G$31</f>
        <v>0</v>
      </c>
      <c r="AM31" s="185">
        <f t="shared" ref="AM31:BD31" si="63">K31*$G$31</f>
        <v>0</v>
      </c>
      <c r="AN31" s="185">
        <f t="shared" si="63"/>
        <v>0</v>
      </c>
      <c r="AO31" s="185">
        <f t="shared" si="63"/>
        <v>0</v>
      </c>
      <c r="AP31" s="185">
        <f t="shared" si="63"/>
        <v>0</v>
      </c>
      <c r="AQ31" s="185">
        <f t="shared" si="63"/>
        <v>0</v>
      </c>
      <c r="AR31" s="185">
        <f t="shared" si="63"/>
        <v>0</v>
      </c>
      <c r="AS31" s="185">
        <f t="shared" si="63"/>
        <v>0</v>
      </c>
      <c r="AT31" s="185">
        <f t="shared" si="63"/>
        <v>0</v>
      </c>
      <c r="AU31" s="185">
        <f t="shared" si="63"/>
        <v>0</v>
      </c>
      <c r="AV31" s="185">
        <f t="shared" si="63"/>
        <v>0</v>
      </c>
      <c r="AW31" s="185">
        <f t="shared" si="63"/>
        <v>0</v>
      </c>
      <c r="AX31" s="185">
        <f t="shared" si="63"/>
        <v>0</v>
      </c>
      <c r="AY31" s="185">
        <f t="shared" si="63"/>
        <v>0</v>
      </c>
      <c r="AZ31" s="185">
        <f t="shared" si="63"/>
        <v>0</v>
      </c>
      <c r="BA31" s="185">
        <f t="shared" si="63"/>
        <v>0</v>
      </c>
      <c r="BB31" s="185">
        <f t="shared" si="63"/>
        <v>0</v>
      </c>
      <c r="BC31" s="185">
        <f t="shared" si="63"/>
        <v>0</v>
      </c>
      <c r="BD31" s="185">
        <f t="shared" si="63"/>
        <v>0</v>
      </c>
      <c r="BE31" s="343">
        <v>1</v>
      </c>
      <c r="BF31" s="562">
        <v>10</v>
      </c>
      <c r="BG31" s="565">
        <f t="shared" si="8"/>
        <v>0</v>
      </c>
      <c r="BH31" s="562"/>
      <c r="BI31" s="565">
        <f t="shared" si="9"/>
        <v>0</v>
      </c>
      <c r="BJ31" s="562"/>
      <c r="BK31" s="565">
        <f t="shared" si="10"/>
        <v>0</v>
      </c>
      <c r="BL31" s="579"/>
      <c r="BM31" s="565">
        <f t="shared" si="11"/>
        <v>0</v>
      </c>
      <c r="BN31" s="579">
        <v>2</v>
      </c>
      <c r="BO31" s="565">
        <f t="shared" si="12"/>
        <v>0</v>
      </c>
      <c r="BP31" s="579">
        <v>8</v>
      </c>
      <c r="BQ31" s="565">
        <f t="shared" si="13"/>
        <v>0</v>
      </c>
      <c r="BR31" s="579"/>
      <c r="BS31" s="565">
        <f t="shared" si="14"/>
        <v>0</v>
      </c>
      <c r="BT31" s="579"/>
      <c r="BU31" s="565">
        <f t="shared" si="15"/>
        <v>0</v>
      </c>
      <c r="BV31" s="579"/>
      <c r="BW31" s="565">
        <f t="shared" si="16"/>
        <v>0</v>
      </c>
      <c r="BX31" s="579"/>
      <c r="BY31" s="565">
        <f t="shared" si="17"/>
        <v>0</v>
      </c>
      <c r="BZ31" s="579"/>
      <c r="CA31" s="565">
        <f t="shared" si="18"/>
        <v>0</v>
      </c>
      <c r="CB31" s="587"/>
      <c r="CC31" s="209">
        <f t="shared" si="19"/>
        <v>0</v>
      </c>
      <c r="CD31" s="209">
        <f t="shared" si="20"/>
        <v>0</v>
      </c>
      <c r="CE31" s="209">
        <f t="shared" si="21"/>
        <v>0</v>
      </c>
      <c r="CF31" s="209">
        <f t="shared" si="22"/>
        <v>0</v>
      </c>
      <c r="CG31" s="209">
        <f t="shared" si="23"/>
        <v>0</v>
      </c>
      <c r="CH31" s="209">
        <f t="shared" si="24"/>
        <v>0</v>
      </c>
      <c r="CI31" s="209">
        <f t="shared" si="25"/>
        <v>0</v>
      </c>
      <c r="CJ31" s="209">
        <f t="shared" si="26"/>
        <v>0</v>
      </c>
      <c r="CK31" s="592"/>
      <c r="CL31" s="177">
        <f t="shared" si="27"/>
        <v>0</v>
      </c>
      <c r="CM31" s="177">
        <f t="shared" si="28"/>
        <v>0</v>
      </c>
      <c r="CN31" s="592"/>
      <c r="CO31" s="209">
        <f t="shared" si="29"/>
        <v>0</v>
      </c>
      <c r="CP31" s="209">
        <f t="shared" si="30"/>
        <v>0</v>
      </c>
      <c r="CQ31" s="209">
        <f t="shared" si="31"/>
        <v>0</v>
      </c>
      <c r="CR31" s="209">
        <f t="shared" si="32"/>
        <v>0</v>
      </c>
      <c r="CS31" s="209">
        <f t="shared" si="33"/>
        <v>0</v>
      </c>
      <c r="CT31" s="209">
        <f t="shared" si="34"/>
        <v>0</v>
      </c>
      <c r="CU31" s="209">
        <f t="shared" si="35"/>
        <v>0</v>
      </c>
      <c r="CV31" s="209">
        <f t="shared" si="36"/>
        <v>0</v>
      </c>
      <c r="CW31" s="209">
        <f t="shared" si="37"/>
        <v>0</v>
      </c>
      <c r="CX31" s="209">
        <f t="shared" si="38"/>
        <v>0</v>
      </c>
      <c r="CY31" s="209">
        <f t="shared" si="39"/>
        <v>0</v>
      </c>
      <c r="CZ31" s="209">
        <f t="shared" si="40"/>
        <v>0</v>
      </c>
      <c r="DA31" s="209">
        <f t="shared" si="41"/>
        <v>0</v>
      </c>
      <c r="DB31" s="209">
        <f t="shared" si="42"/>
        <v>0</v>
      </c>
      <c r="DC31" s="8"/>
    </row>
    <row r="32" spans="1:107" s="386" customFormat="1" ht="57" customHeight="1">
      <c r="A32" s="205"/>
      <c r="B32" s="25"/>
      <c r="C32" s="447" t="s">
        <v>308</v>
      </c>
      <c r="D32" s="819"/>
      <c r="E32" s="820" t="s">
        <v>223</v>
      </c>
      <c r="F32" s="821" t="s">
        <v>103</v>
      </c>
      <c r="G32" s="821">
        <v>8</v>
      </c>
      <c r="H32" s="820" t="s">
        <v>265</v>
      </c>
      <c r="I32" s="822">
        <v>97.9</v>
      </c>
      <c r="J32" s="823"/>
      <c r="K32" s="824"/>
      <c r="L32" s="825"/>
      <c r="M32" s="826"/>
      <c r="N32" s="827"/>
      <c r="O32" s="453"/>
      <c r="P32" s="454"/>
      <c r="Q32" s="452"/>
      <c r="R32" s="455"/>
      <c r="S32" s="455"/>
      <c r="T32" s="452"/>
      <c r="U32" s="455"/>
      <c r="V32" s="452"/>
      <c r="W32" s="455"/>
      <c r="X32" s="454"/>
      <c r="Y32" s="699"/>
      <c r="Z32" s="452"/>
      <c r="AA32" s="452"/>
      <c r="AB32" s="452"/>
      <c r="AC32" s="828">
        <f t="shared" si="5"/>
        <v>0</v>
      </c>
      <c r="AD32" s="449" t="str">
        <f t="shared" si="6"/>
        <v>No</v>
      </c>
      <c r="AE32" s="123" t="str">
        <f t="shared" si="43"/>
        <v>No</v>
      </c>
      <c r="AG32" s="122">
        <v>1</v>
      </c>
      <c r="AH32" s="123">
        <f>AG32*SUM(J32:AB32)</f>
        <v>0</v>
      </c>
      <c r="AJ32" s="344">
        <v>2.5</v>
      </c>
      <c r="AK32" s="186">
        <f>SUM(J32:AB32)*AJ32</f>
        <v>0</v>
      </c>
      <c r="AL32" s="185">
        <f>J32*$G$32</f>
        <v>0</v>
      </c>
      <c r="AM32" s="185">
        <f t="shared" ref="AM32:BD32" si="64">K32*$G$32</f>
        <v>0</v>
      </c>
      <c r="AN32" s="185">
        <f t="shared" si="64"/>
        <v>0</v>
      </c>
      <c r="AO32" s="185">
        <f t="shared" si="64"/>
        <v>0</v>
      </c>
      <c r="AP32" s="185">
        <f t="shared" si="64"/>
        <v>0</v>
      </c>
      <c r="AQ32" s="185">
        <f t="shared" si="64"/>
        <v>0</v>
      </c>
      <c r="AR32" s="185">
        <f t="shared" si="64"/>
        <v>0</v>
      </c>
      <c r="AS32" s="185">
        <f t="shared" si="64"/>
        <v>0</v>
      </c>
      <c r="AT32" s="185">
        <f t="shared" si="64"/>
        <v>0</v>
      </c>
      <c r="AU32" s="185">
        <f t="shared" si="64"/>
        <v>0</v>
      </c>
      <c r="AV32" s="185">
        <f t="shared" si="64"/>
        <v>0</v>
      </c>
      <c r="AW32" s="185">
        <f t="shared" si="64"/>
        <v>0</v>
      </c>
      <c r="AX32" s="185">
        <f t="shared" si="64"/>
        <v>0</v>
      </c>
      <c r="AY32" s="185">
        <f t="shared" si="64"/>
        <v>0</v>
      </c>
      <c r="AZ32" s="185">
        <f t="shared" si="64"/>
        <v>0</v>
      </c>
      <c r="BA32" s="185">
        <f t="shared" si="64"/>
        <v>0</v>
      </c>
      <c r="BB32" s="185">
        <f t="shared" si="64"/>
        <v>0</v>
      </c>
      <c r="BC32" s="185">
        <f t="shared" si="64"/>
        <v>0</v>
      </c>
      <c r="BD32" s="185">
        <f t="shared" si="64"/>
        <v>0</v>
      </c>
      <c r="BE32" s="344">
        <v>1</v>
      </c>
      <c r="BF32" s="562">
        <v>16</v>
      </c>
      <c r="BG32" s="565">
        <f t="shared" si="8"/>
        <v>0</v>
      </c>
      <c r="BH32" s="562"/>
      <c r="BI32" s="565">
        <f t="shared" si="9"/>
        <v>0</v>
      </c>
      <c r="BJ32" s="562"/>
      <c r="BK32" s="565">
        <f t="shared" si="10"/>
        <v>0</v>
      </c>
      <c r="BL32" s="579"/>
      <c r="BM32" s="565">
        <f t="shared" si="11"/>
        <v>0</v>
      </c>
      <c r="BN32" s="579"/>
      <c r="BO32" s="565">
        <f t="shared" si="12"/>
        <v>0</v>
      </c>
      <c r="BP32" s="579">
        <v>2</v>
      </c>
      <c r="BQ32" s="565">
        <f t="shared" si="13"/>
        <v>0</v>
      </c>
      <c r="BR32" s="579">
        <v>6</v>
      </c>
      <c r="BS32" s="565">
        <f t="shared" si="14"/>
        <v>0</v>
      </c>
      <c r="BT32" s="579"/>
      <c r="BU32" s="565">
        <f t="shared" si="15"/>
        <v>0</v>
      </c>
      <c r="BV32" s="579"/>
      <c r="BW32" s="565">
        <f t="shared" si="16"/>
        <v>0</v>
      </c>
      <c r="BX32" s="579"/>
      <c r="BY32" s="565">
        <f t="shared" si="17"/>
        <v>0</v>
      </c>
      <c r="BZ32" s="579"/>
      <c r="CA32" s="565">
        <f t="shared" si="18"/>
        <v>0</v>
      </c>
      <c r="CB32" s="587"/>
      <c r="CC32" s="209">
        <f t="shared" si="19"/>
        <v>0</v>
      </c>
      <c r="CD32" s="209">
        <f t="shared" si="20"/>
        <v>0</v>
      </c>
      <c r="CE32" s="209">
        <f t="shared" si="21"/>
        <v>0</v>
      </c>
      <c r="CF32" s="209">
        <f t="shared" si="22"/>
        <v>0</v>
      </c>
      <c r="CG32" s="209">
        <f t="shared" si="23"/>
        <v>0</v>
      </c>
      <c r="CH32" s="209">
        <f t="shared" si="24"/>
        <v>0</v>
      </c>
      <c r="CI32" s="209">
        <f t="shared" si="25"/>
        <v>0</v>
      </c>
      <c r="CJ32" s="209">
        <f t="shared" si="26"/>
        <v>0</v>
      </c>
      <c r="CK32" s="592"/>
      <c r="CL32" s="177">
        <f t="shared" si="27"/>
        <v>0</v>
      </c>
      <c r="CM32" s="177">
        <f t="shared" si="28"/>
        <v>0</v>
      </c>
      <c r="CN32" s="592"/>
      <c r="CO32" s="209">
        <f t="shared" si="29"/>
        <v>0</v>
      </c>
      <c r="CP32" s="209">
        <f t="shared" si="30"/>
        <v>0</v>
      </c>
      <c r="CQ32" s="209">
        <f t="shared" si="31"/>
        <v>0</v>
      </c>
      <c r="CR32" s="209">
        <f t="shared" si="32"/>
        <v>0</v>
      </c>
      <c r="CS32" s="209">
        <f t="shared" si="33"/>
        <v>0</v>
      </c>
      <c r="CT32" s="209">
        <f t="shared" si="34"/>
        <v>0</v>
      </c>
      <c r="CU32" s="209">
        <f t="shared" si="35"/>
        <v>0</v>
      </c>
      <c r="CV32" s="209">
        <f t="shared" si="36"/>
        <v>0</v>
      </c>
      <c r="CW32" s="209">
        <f t="shared" si="37"/>
        <v>0</v>
      </c>
      <c r="CX32" s="209">
        <f t="shared" si="38"/>
        <v>0</v>
      </c>
      <c r="CY32" s="209">
        <f t="shared" si="39"/>
        <v>0</v>
      </c>
      <c r="CZ32" s="209">
        <f t="shared" si="40"/>
        <v>0</v>
      </c>
      <c r="DA32" s="209">
        <f t="shared" si="41"/>
        <v>0</v>
      </c>
      <c r="DB32" s="209">
        <f t="shared" si="42"/>
        <v>0</v>
      </c>
      <c r="DC32" s="8"/>
    </row>
  </sheetData>
  <sheetProtection algorithmName="SHA-512" hashValue="N5tqC9O1TbBPUch5MvuNg4m0hz4HDPnpIfyKDCRJD2hjyhJwLu9ixd8R/7Na+ewQqaBFD9IzdYb37FdIJofvrg==" saltValue="GSyM/urpGfuUqYki8mgIlg==" spinCount="100000" sheet="1" sort="0" autoFilter="0"/>
  <autoFilter ref="AD8:AE32" xr:uid="{6593F108-68A4-48FC-B320-1117BF089C6A}"/>
  <mergeCells count="7">
    <mergeCell ref="C10:I10"/>
    <mergeCell ref="DC3:DC5"/>
    <mergeCell ref="K1:L1"/>
    <mergeCell ref="B2:B5"/>
    <mergeCell ref="K2:L2"/>
    <mergeCell ref="K3:L3"/>
    <mergeCell ref="Y1:AB4"/>
  </mergeCells>
  <phoneticPr fontId="12" type="noConversion"/>
  <conditionalFormatting sqref="J11:J12 J14:J32">
    <cfRule type="notContainsBlanks" dxfId="32" priority="24">
      <formula>LEN(TRIM(J11))&gt;0</formula>
    </cfRule>
  </conditionalFormatting>
  <conditionalFormatting sqref="K11:K12 K14:K32">
    <cfRule type="notContainsBlanks" dxfId="31" priority="25">
      <formula>LEN(TRIM(K11))&gt;0</formula>
    </cfRule>
  </conditionalFormatting>
  <conditionalFormatting sqref="L11:L12 L14:L32">
    <cfRule type="notContainsBlanks" dxfId="30" priority="16">
      <formula>LEN(TRIM(L11))&gt;0</formula>
    </cfRule>
  </conditionalFormatting>
  <conditionalFormatting sqref="M11:M12 M14:M32">
    <cfRule type="notContainsBlanks" dxfId="29" priority="17">
      <formula>LEN(TRIM(M11))&gt;0</formula>
    </cfRule>
  </conditionalFormatting>
  <conditionalFormatting sqref="N11:N12 N14:N32">
    <cfRule type="notContainsBlanks" dxfId="28" priority="18">
      <formula>LEN(TRIM(N11))&gt;0</formula>
    </cfRule>
  </conditionalFormatting>
  <conditionalFormatting sqref="O11:O12 O14:O32">
    <cfRule type="notContainsBlanks" dxfId="27" priority="19">
      <formula>LEN(TRIM(O11))&gt;0</formula>
    </cfRule>
  </conditionalFormatting>
  <conditionalFormatting sqref="P11:P12">
    <cfRule type="notContainsBlanks" dxfId="26" priority="15">
      <formula>LEN(TRIM(P11))&gt;0</formula>
    </cfRule>
    <cfRule type="notContainsBlanks" dxfId="25" priority="20">
      <formula>LEN(TRIM(P11))&gt;0</formula>
    </cfRule>
  </conditionalFormatting>
  <conditionalFormatting sqref="P13:P32">
    <cfRule type="notContainsBlanks" dxfId="24" priority="29">
      <formula>LEN(TRIM(P13))&gt;0</formula>
    </cfRule>
  </conditionalFormatting>
  <conditionalFormatting sqref="Q11:Q12">
    <cfRule type="notContainsBlanks" dxfId="23" priority="8">
      <formula>LEN(TRIM(Q11))&gt;0</formula>
    </cfRule>
    <cfRule type="notContainsBlanks" dxfId="22" priority="14">
      <formula>LEN(TRIM(Q11))&gt;0</formula>
    </cfRule>
    <cfRule type="notContainsBlanks" dxfId="21" priority="23">
      <formula>LEN(TRIM(Q11))&gt;0</formula>
    </cfRule>
  </conditionalFormatting>
  <conditionalFormatting sqref="Q14:Q32">
    <cfRule type="notContainsBlanks" dxfId="20" priority="30">
      <formula>LEN(TRIM(Q14))&gt;0</formula>
    </cfRule>
  </conditionalFormatting>
  <conditionalFormatting sqref="R11:R12">
    <cfRule type="notContainsBlanks" dxfId="19" priority="22">
      <formula>LEN(TRIM(R11))&gt;0</formula>
    </cfRule>
    <cfRule type="notContainsBlanks" dxfId="18" priority="13">
      <formula>LEN(TRIM(R11))&gt;0</formula>
    </cfRule>
  </conditionalFormatting>
  <conditionalFormatting sqref="R14:R32">
    <cfRule type="notContainsBlanks" dxfId="17" priority="31">
      <formula>LEN(TRIM(R14))&gt;0</formula>
    </cfRule>
  </conditionalFormatting>
  <conditionalFormatting sqref="S11:S12">
    <cfRule type="notContainsBlanks" dxfId="16" priority="515">
      <formula>LEN(TRIM(S11))&gt;0</formula>
    </cfRule>
    <cfRule type="notContainsBlanks" dxfId="15" priority="515">
      <formula>LEN(TRIM(S11))&gt;0</formula>
    </cfRule>
  </conditionalFormatting>
  <conditionalFormatting sqref="S14:S32">
    <cfRule type="notContainsBlanks" dxfId="14" priority="39">
      <formula>LEN(TRIM(S14))&gt;0</formula>
    </cfRule>
  </conditionalFormatting>
  <conditionalFormatting sqref="T14:T32">
    <cfRule type="notContainsBlanks" dxfId="13" priority="28">
      <formula>LEN(TRIM(T14))&gt;0</formula>
    </cfRule>
  </conditionalFormatting>
  <conditionalFormatting sqref="T11:U12">
    <cfRule type="notContainsBlanks" dxfId="12" priority="516">
      <formula>LEN(TRIM(T11))&gt;0</formula>
    </cfRule>
  </conditionalFormatting>
  <conditionalFormatting sqref="U11:U12">
    <cfRule type="notContainsBlanks" dxfId="11" priority="517">
      <formula>LEN(TRIM(U11))&gt;0</formula>
    </cfRule>
    <cfRule type="notContainsBlanks" dxfId="10" priority="517">
      <formula>LEN(TRIM(U11))&gt;0</formula>
    </cfRule>
  </conditionalFormatting>
  <conditionalFormatting sqref="U14:U32">
    <cfRule type="notContainsBlanks" dxfId="9" priority="40">
      <formula>LEN(TRIM(U14))&gt;0</formula>
    </cfRule>
  </conditionalFormatting>
  <conditionalFormatting sqref="V11:V12">
    <cfRule type="notContainsBlanks" dxfId="8" priority="518">
      <formula>LEN(TRIM(V11))&gt;0</formula>
    </cfRule>
  </conditionalFormatting>
  <conditionalFormatting sqref="V14:V32">
    <cfRule type="notContainsBlanks" dxfId="7" priority="33">
      <formula>LEN(TRIM(V14))&gt;0</formula>
    </cfRule>
  </conditionalFormatting>
  <conditionalFormatting sqref="W11:W12">
    <cfRule type="notContainsBlanks" dxfId="6" priority="519">
      <formula>LEN(TRIM(W11))&gt;0</formula>
    </cfRule>
  </conditionalFormatting>
  <conditionalFormatting sqref="W14:W32">
    <cfRule type="notContainsBlanks" dxfId="5" priority="27">
      <formula>LEN(TRIM(W14))&gt;0</formula>
    </cfRule>
  </conditionalFormatting>
  <conditionalFormatting sqref="X11:X32">
    <cfRule type="notContainsBlanks" dxfId="4" priority="514">
      <formula>LEN(TRIM(X11))&gt;0</formula>
    </cfRule>
  </conditionalFormatting>
  <conditionalFormatting sqref="Y11:Y32">
    <cfRule type="notContainsBlanks" dxfId="3" priority="520">
      <formula>LEN(TRIM(Y11))&gt;0</formula>
    </cfRule>
  </conditionalFormatting>
  <conditionalFormatting sqref="Z11:Z32">
    <cfRule type="notContainsBlanks" dxfId="2" priority="521">
      <formula>LEN(TRIM(Z11))&gt;0</formula>
    </cfRule>
  </conditionalFormatting>
  <conditionalFormatting sqref="AA11:AA32">
    <cfRule type="notContainsBlanks" dxfId="1" priority="522">
      <formula>LEN(TRIM(AA11))&gt;0</formula>
    </cfRule>
  </conditionalFormatting>
  <conditionalFormatting sqref="AB11:AB32">
    <cfRule type="top10" dxfId="0" priority="513" rank="10"/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4</vt:i4>
      </vt:variant>
    </vt:vector>
  </HeadingPairs>
  <TitlesOfParts>
    <vt:vector size="14" baseType="lpstr">
      <vt:lpstr>Summary of order</vt:lpstr>
      <vt:lpstr>NEO fusion GRP WI</vt:lpstr>
      <vt:lpstr>NEO GRP </vt:lpstr>
      <vt:lpstr>GRP PRODUCTION LIST NEO </vt:lpstr>
      <vt:lpstr>NEO PLYWOOD</vt:lpstr>
      <vt:lpstr>plywood PRODUCTION LIST NEO </vt:lpstr>
      <vt:lpstr>NEO PU</vt:lpstr>
      <vt:lpstr>PU PRODUCTION LIST NEO</vt:lpstr>
      <vt:lpstr>NEO PE</vt:lpstr>
      <vt:lpstr>PE PRODUCTION LIST NEO</vt:lpstr>
      <vt:lpstr>'GRP PRODUCTION LIST NEO '!Drucktitel</vt:lpstr>
      <vt:lpstr>'PE PRODUCTION LIST NEO'!Drucktitel</vt:lpstr>
      <vt:lpstr>'plywood PRODUCTION LIST NEO '!Drucktitel</vt:lpstr>
      <vt:lpstr>'PU PRODUCTION LIST NEO'!Drucktitel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Linus Raatz</cp:lastModifiedBy>
  <cp:lastPrinted>2026-01-29T13:56:23Z</cp:lastPrinted>
  <dcterms:created xsi:type="dcterms:W3CDTF">2016-12-08T21:22:33Z</dcterms:created>
  <dcterms:modified xsi:type="dcterms:W3CDTF">2026-07-03T10:44:13Z</dcterms:modified>
</cp:coreProperties>
</file>